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024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'Hoja1'!$B$1:$AQ$31</definedName>
    <definedName name="_xlnm.Print_Titles" localSheetId="0">'Hoja1'!$B:$C</definedName>
  </definedNames>
  <calcPr fullCalcOnLoad="1"/>
</workbook>
</file>

<file path=xl/sharedStrings.xml><?xml version="1.0" encoding="utf-8"?>
<sst xmlns="http://schemas.openxmlformats.org/spreadsheetml/2006/main" count="312" uniqueCount="198">
  <si>
    <t xml:space="preserve"> </t>
  </si>
  <si>
    <t>2.1 Desempeño</t>
  </si>
  <si>
    <t>Titulación Oficial Específica</t>
  </si>
  <si>
    <t xml:space="preserve">T.Acadé.Of.=funciones plaza 33) </t>
  </si>
  <si>
    <t xml:space="preserve">T.Acadé.Of.&gt;funciones plaza 12) </t>
  </si>
  <si>
    <t>T.ParciaL funcio= Cof.Red. de 0,5</t>
  </si>
  <si>
    <t xml:space="preserve">Formación Específica </t>
  </si>
  <si>
    <t>Cursos.=funciones</t>
  </si>
  <si>
    <t>Certif.Asist=0,0045  hora.</t>
  </si>
  <si>
    <t>Certif.Aprov=0,0090  hora.</t>
  </si>
  <si>
    <t>Becas forma Espec = 0,0030 h</t>
  </si>
  <si>
    <t>TRUNCADAS A 4 decim.</t>
  </si>
  <si>
    <t>TRUNCADAS A entero</t>
  </si>
  <si>
    <t>Formación General de</t>
  </si>
  <si>
    <t>Que no sean trata.específicos</t>
  </si>
  <si>
    <t>Certif.Asist=0,0009  hora.</t>
  </si>
  <si>
    <t>Certif.Aprov=0,0018  hora.</t>
  </si>
  <si>
    <t>Becas forma Espec = 0,0006 h</t>
  </si>
  <si>
    <t xml:space="preserve">Formación General del </t>
  </si>
  <si>
    <t>Funcio y categ. Del convenio</t>
  </si>
  <si>
    <t>Certif.Asist=0,0006  hora.</t>
  </si>
  <si>
    <t>Certif.Aprov=0,0012  hora.</t>
  </si>
  <si>
    <t>Becas forma Espec = 0,0003 h</t>
  </si>
  <si>
    <t>2.1</t>
  </si>
  <si>
    <t>2.2 Org.Ule,AP,Sind,Pfc y homolUle</t>
  </si>
  <si>
    <t>TOTAL FORMACIÓN</t>
  </si>
  <si>
    <t xml:space="preserve"> I FASE DE CONCURSO </t>
  </si>
  <si>
    <t>EXPERIENCIA PROFESIONAL(40% máx. 2 p.)</t>
  </si>
  <si>
    <t>FORMACIÓN (60% máx. = 3 puntos).</t>
  </si>
  <si>
    <t>puesto = funciones de</t>
  </si>
  <si>
    <t>plaza  o el área  y</t>
  </si>
  <si>
    <t>categoría :</t>
  </si>
  <si>
    <t>Expe.Esper.Ule =0,40</t>
  </si>
  <si>
    <t>Expe. Esp.UnConv=0,30</t>
  </si>
  <si>
    <t>Expe. Esp.admes.=0,20</t>
  </si>
  <si>
    <t>Otras Expe. Esp. = 0,10</t>
  </si>
  <si>
    <t>2.2 Otros supuestos</t>
  </si>
  <si>
    <t>A Tiempo Parcial</t>
  </si>
  <si>
    <t>- Exp.distinta categ.</t>
  </si>
  <si>
    <t xml:space="preserve"> en un ivel inferior y </t>
  </si>
  <si>
    <t>en cualquier nivel</t>
  </si>
  <si>
    <t>superior =Reducción  2/5</t>
  </si>
  <si>
    <t>- Expe. puestos</t>
  </si>
  <si>
    <t>parcialmente específicos</t>
  </si>
  <si>
    <t xml:space="preserve">  =Reducción  2/5</t>
  </si>
  <si>
    <t>post titulacion =</t>
  </si>
  <si>
    <t>-  Becas de prácticas</t>
  </si>
  <si>
    <t>TOTAL EXPERIENCIA PROFESIONAL</t>
  </si>
  <si>
    <t>TOTAL FASE DE CONCURSO</t>
  </si>
  <si>
    <t>FERNÁNDEZ BAÑOS, LUIS MARTÍN</t>
  </si>
  <si>
    <t>HERNÁNDEZ RODRIGO, GERARDO</t>
  </si>
  <si>
    <t>HERNÁNDEZ RODRIGO, TOMÁS</t>
  </si>
  <si>
    <t>MAZÓN GOÑI, ENRIQUE JOSÉ</t>
  </si>
  <si>
    <t>BOLSA DE LA CATEGORÍA DE "OFICIAL DE OFICIO. ATENCIÓN Y CUIDAD DE ANIMALES"</t>
  </si>
  <si>
    <t>MACHADO GARCÍA, GUADALUPE</t>
  </si>
  <si>
    <t>PÉREZ HUERTA, DAVID</t>
  </si>
  <si>
    <t>RÍO ORDÓÑEZ, ARÁNZAZU DEL</t>
  </si>
  <si>
    <t>DÍEZ RIAÑO, ELIAS</t>
  </si>
  <si>
    <t>GUTIÉRREZ ÁLVARAEZ, JUÁN LUIS</t>
  </si>
  <si>
    <t>2.3 Org.Ule,AP,Sind,Pfc y homolUle</t>
  </si>
  <si>
    <t>2.4 Org.Ule,AP,Sind,Pfc y homolUle</t>
  </si>
  <si>
    <r>
      <t>B2/5º/FCE/500.173.61/5-5,5-6(6p)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0,30</t>
    </r>
  </si>
  <si>
    <r>
      <t>B1/3º/PET/450.133.45/3,5-4-4,5(4,5p)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0,23</t>
    </r>
  </si>
  <si>
    <r>
      <t>A2/2ºCertificadoUle/KET/3,0 (3p)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0,15.</t>
    </r>
  </si>
  <si>
    <r>
      <t>A1(1,5p.)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0,08</t>
    </r>
  </si>
  <si>
    <r>
      <t>C1/CAE/550.231.80/6,5-7(</t>
    </r>
    <r>
      <rPr>
        <sz val="10"/>
        <rFont val="Arial"/>
        <family val="2"/>
      </rPr>
      <t>7,5p.)=</t>
    </r>
    <r>
      <rPr>
        <b/>
        <sz val="8"/>
        <rFont val="Arial"/>
        <family val="2"/>
      </rPr>
      <t>0,38</t>
    </r>
  </si>
  <si>
    <r>
      <t>C2/CPE/600.250.100/7,5+ (9p.)</t>
    </r>
    <r>
      <rPr>
        <sz val="10"/>
        <rFont val="Arial"/>
        <family val="2"/>
      </rPr>
      <t>=</t>
    </r>
    <r>
      <rPr>
        <b/>
        <sz val="8"/>
        <rFont val="Arial"/>
        <family val="2"/>
      </rPr>
      <t>0,45</t>
    </r>
  </si>
  <si>
    <r>
      <t xml:space="preserve">- R. laborales máx.(4,5p)= </t>
    </r>
    <r>
      <rPr>
        <b/>
        <sz val="8"/>
        <rFont val="Arial"/>
        <family val="2"/>
      </rPr>
      <t xml:space="preserve">0,23 </t>
    </r>
  </si>
  <si>
    <r>
      <t>3 Espe(4,5)=</t>
    </r>
    <r>
      <rPr>
        <b/>
        <sz val="8"/>
        <rFont val="Arial"/>
        <family val="2"/>
      </rPr>
      <t>0,23</t>
    </r>
    <r>
      <rPr>
        <sz val="8"/>
        <rFont val="Arial"/>
        <family val="2"/>
      </rPr>
      <t>; 2 Esp.(3)=</t>
    </r>
    <r>
      <rPr>
        <b/>
        <sz val="8"/>
        <rFont val="Arial"/>
        <family val="2"/>
      </rPr>
      <t xml:space="preserve">0,15 </t>
    </r>
  </si>
  <si>
    <r>
      <t xml:space="preserve"> y Téc.Med(1,5)=</t>
    </r>
    <r>
      <rPr>
        <b/>
        <sz val="8"/>
        <rFont val="Arial"/>
        <family val="2"/>
      </rPr>
      <t>0,08</t>
    </r>
  </si>
  <si>
    <r>
      <t xml:space="preserve">- Inform </t>
    </r>
    <r>
      <rPr>
        <sz val="8"/>
        <rFont val="Arial"/>
        <family val="2"/>
      </rPr>
      <t>máx.9p=</t>
    </r>
    <r>
      <rPr>
        <b/>
        <sz val="8"/>
        <rFont val="Arial"/>
        <family val="2"/>
      </rPr>
      <t xml:space="preserve"> 0,45</t>
    </r>
    <r>
      <rPr>
        <sz val="8"/>
        <rFont val="Arial"/>
        <family val="2"/>
      </rPr>
      <t xml:space="preserve"> org.Ule</t>
    </r>
  </si>
  <si>
    <r>
      <t xml:space="preserve">- Inglés </t>
    </r>
    <r>
      <rPr>
        <sz val="8"/>
        <rFont val="Arial"/>
        <family val="2"/>
      </rPr>
      <t>máx.9p=</t>
    </r>
    <r>
      <rPr>
        <b/>
        <sz val="8"/>
        <rFont val="Arial"/>
        <family val="2"/>
      </rPr>
      <t xml:space="preserve"> 0,45</t>
    </r>
    <r>
      <rPr>
        <sz val="8"/>
        <rFont val="Arial"/>
        <family val="2"/>
      </rPr>
      <t xml:space="preserve"> org.Ule</t>
    </r>
  </si>
  <si>
    <r>
      <t xml:space="preserve">máx. 6 p = </t>
    </r>
    <r>
      <rPr>
        <b/>
        <sz val="8"/>
        <rFont val="Arial"/>
        <family val="2"/>
      </rPr>
      <t>0,30</t>
    </r>
  </si>
  <si>
    <r>
      <t>Convenio</t>
    </r>
    <r>
      <rPr>
        <sz val="8"/>
        <rFont val="Arial"/>
        <family val="2"/>
      </rPr>
      <t xml:space="preserve"> máx. 4 p =</t>
    </r>
    <r>
      <rPr>
        <b/>
        <sz val="8"/>
        <rFont val="Arial"/>
        <family val="2"/>
      </rPr>
      <t xml:space="preserve"> 0,21</t>
    </r>
  </si>
  <si>
    <r>
      <t xml:space="preserve">máx. 48 p. = </t>
    </r>
    <r>
      <rPr>
        <b/>
        <sz val="8"/>
        <rFont val="Arial"/>
        <family val="2"/>
      </rPr>
      <t>2,4</t>
    </r>
  </si>
  <si>
    <r>
      <t xml:space="preserve">máx. 33 p. = </t>
    </r>
    <r>
      <rPr>
        <b/>
        <sz val="8"/>
        <rFont val="Arial"/>
        <family val="2"/>
      </rPr>
      <t>1,65</t>
    </r>
  </si>
  <si>
    <r>
      <t xml:space="preserve">máx. 12 p. = </t>
    </r>
    <r>
      <rPr>
        <b/>
        <sz val="8"/>
        <rFont val="Arial"/>
        <family val="2"/>
      </rPr>
      <t>0,60</t>
    </r>
  </si>
  <si>
    <r>
      <t xml:space="preserve">máx. 33 p. = </t>
    </r>
    <r>
      <rPr>
        <b/>
        <sz val="10"/>
        <rFont val="Arial"/>
        <family val="2"/>
      </rPr>
      <t>1,65</t>
    </r>
  </si>
  <si>
    <r>
      <t xml:space="preserve">máx. 24 p. = </t>
    </r>
    <r>
      <rPr>
        <b/>
        <sz val="8"/>
        <rFont val="Arial"/>
        <family val="2"/>
      </rPr>
      <t>1,20</t>
    </r>
  </si>
  <si>
    <r>
      <t>Especial Interés</t>
    </r>
    <r>
      <rPr>
        <sz val="8"/>
        <rFont val="Arial"/>
        <family val="2"/>
      </rPr>
      <t xml:space="preserve"> máx.12=</t>
    </r>
    <r>
      <rPr>
        <b/>
        <sz val="8"/>
        <rFont val="Arial"/>
        <family val="2"/>
      </rPr>
      <t>0,60</t>
    </r>
  </si>
  <si>
    <t xml:space="preserve"> - Experiencia</t>
  </si>
  <si>
    <t xml:space="preserve"> - Anstigüedad=0,04 mes</t>
  </si>
  <si>
    <t>PUNTUACIÓN TOTAL</t>
  </si>
  <si>
    <t>Puntuación fase concurso</t>
  </si>
  <si>
    <t>D.N.I.</t>
  </si>
  <si>
    <t>Puntuación 1 er eje.</t>
  </si>
  <si>
    <t>PROVISIONAL</t>
  </si>
  <si>
    <t xml:space="preserve">  Reducción  1/5</t>
  </si>
  <si>
    <t>ASPIRANTES</t>
  </si>
  <si>
    <t>APELLIDOS Y NOMBRE</t>
  </si>
  <si>
    <r>
      <t>Cód. Conv.</t>
    </r>
    <r>
      <rPr>
        <b/>
        <sz val="8"/>
        <rFont val="Trebuchet MS"/>
        <family val="2"/>
      </rPr>
      <t>:</t>
    </r>
    <r>
      <rPr>
        <b/>
        <sz val="10"/>
        <rFont val="Trebuchet MS"/>
        <family val="2"/>
      </rPr>
      <t xml:space="preserve"> 1</t>
    </r>
  </si>
  <si>
    <r>
      <t>Código puesto:</t>
    </r>
    <r>
      <rPr>
        <b/>
        <sz val="12"/>
        <rFont val="Trebuchet MS"/>
        <family val="2"/>
      </rPr>
      <t xml:space="preserve"> </t>
    </r>
    <r>
      <rPr>
        <b/>
        <sz val="10"/>
        <rFont val="Trebuchet MS"/>
        <family val="2"/>
      </rPr>
      <t>PL001100</t>
    </r>
  </si>
  <si>
    <r>
      <t>G.:</t>
    </r>
    <r>
      <rPr>
        <b/>
        <sz val="10"/>
        <rFont val="Trebuchet MS"/>
        <family val="2"/>
      </rPr>
      <t xml:space="preserve"> I</t>
    </r>
  </si>
  <si>
    <t>Antigüedad y desempeño de puestos de trabajo</t>
  </si>
  <si>
    <t>Antigüedad en cualquier puesto de trabajo. Se valorarán los meses completos acreditados a timpo completo</t>
  </si>
  <si>
    <t>Total Puntos</t>
  </si>
  <si>
    <t>Puntos</t>
  </si>
  <si>
    <t>1. TOTAL EXPERIENCIA</t>
  </si>
  <si>
    <t>2. TOTAL FORMACIÓN</t>
  </si>
  <si>
    <r>
      <t>Certificado de</t>
    </r>
    <r>
      <rPr>
        <b/>
        <sz val="7.5"/>
        <rFont val="Trebuchet MS"/>
        <family val="2"/>
      </rPr>
      <t xml:space="preserve"> aprovechamiento </t>
    </r>
    <r>
      <rPr>
        <sz val="7.5"/>
        <rFont val="Trebuchet MS"/>
        <family val="2"/>
      </rPr>
      <t>(algunas plazas el idioma inglés  debe ser valorado en este apartado y si supera la puntuación del 2.2 , resto se valorará  en el 2.3).</t>
    </r>
  </si>
  <si>
    <r>
      <t>Certificado de</t>
    </r>
    <r>
      <rPr>
        <b/>
        <sz val="7.5"/>
        <rFont val="Trebuchet MS"/>
        <family val="2"/>
      </rPr>
      <t xml:space="preserve"> asistencia </t>
    </r>
    <r>
      <rPr>
        <sz val="7.5"/>
        <rFont val="Trebuchet MS"/>
        <family val="2"/>
      </rPr>
      <t>(algunas plazas el idioma inglés  debe ser valorado en este apartado y si supera la puntuación del 2.2 , resto se valorará  en el 2.3).</t>
    </r>
  </si>
  <si>
    <t>h / lectiva</t>
  </si>
  <si>
    <t>Bechas de formación específica</t>
  </si>
  <si>
    <t>hora</t>
  </si>
  <si>
    <t>Con certificado de asistencia</t>
  </si>
  <si>
    <t>Con certificado de aprovechamiento</t>
  </si>
  <si>
    <t>Becas de formación</t>
  </si>
  <si>
    <t>- Las asignaturas específicas superadas en titulaciones no valoradas en el apartado 2.1 serán valoradas en función del número de créditos en los subapartados 2.2, 2.3 y 2.4</t>
  </si>
  <si>
    <t>SUBTOTAL  INFORMÁTICA</t>
  </si>
  <si>
    <t>A1</t>
  </si>
  <si>
    <t>A2</t>
  </si>
  <si>
    <t>B1</t>
  </si>
  <si>
    <t>B2</t>
  </si>
  <si>
    <t>C1</t>
  </si>
  <si>
    <t>C2</t>
  </si>
  <si>
    <t>3 puntos</t>
  </si>
  <si>
    <t>6 puntos</t>
  </si>
  <si>
    <t>9 puntos</t>
  </si>
  <si>
    <t>12 puntos</t>
  </si>
  <si>
    <t>15 puntos</t>
  </si>
  <si>
    <t>18 puntos</t>
  </si>
  <si>
    <t>E.Off. Idiomas</t>
  </si>
  <si>
    <t>C.Idiomas - Ule</t>
  </si>
  <si>
    <t>Inglés Cambridge</t>
  </si>
  <si>
    <t>Inglés (TOEFL:  internet)</t>
  </si>
  <si>
    <t>Ingles (ILTS)</t>
  </si>
  <si>
    <t>Certificado Nivel básico 2º</t>
  </si>
  <si>
    <t>Certificado Nivel básico 3º</t>
  </si>
  <si>
    <t>Certificado Nivel básico 5ª</t>
  </si>
  <si>
    <t>KET</t>
  </si>
  <si>
    <t>PET</t>
  </si>
  <si>
    <t>FCE</t>
  </si>
  <si>
    <t>CAE</t>
  </si>
  <si>
    <t>CPE</t>
  </si>
  <si>
    <t>450/133/ 45</t>
  </si>
  <si>
    <t>5000/173/ 61</t>
  </si>
  <si>
    <t>550/213/ 80</t>
  </si>
  <si>
    <t>600/250/ 100</t>
  </si>
  <si>
    <t>3.0</t>
  </si>
  <si>
    <t>3.5/4.0/4.5</t>
  </si>
  <si>
    <t>5.0/5.5/6.0</t>
  </si>
  <si>
    <t>6.5/7.0</t>
  </si>
  <si>
    <t>7.5+</t>
  </si>
  <si>
    <t xml:space="preserve">Master, grado, TS con 3 especialidades. Máx. 9 puntos </t>
  </si>
  <si>
    <t>Certf.asistencia</t>
  </si>
  <si>
    <t>Becas formación</t>
  </si>
  <si>
    <t>Certf.aprovechamiento</t>
  </si>
  <si>
    <t>SUBTOTAL  PRL</t>
  </si>
  <si>
    <t>2.1   SUBTOTAL</t>
  </si>
  <si>
    <t>2.2  SUBTOTAL</t>
  </si>
  <si>
    <t>2.3  SUBTOTAL</t>
  </si>
  <si>
    <t>2. 4  SUBTOTAL</t>
  </si>
  <si>
    <t>Experiencia específica en la Ule</t>
  </si>
  <si>
    <t>Experiencia específica en Universidades Convenio</t>
  </si>
  <si>
    <t>Experiencia a tiempo paricial</t>
  </si>
  <si>
    <t>mes completo</t>
  </si>
  <si>
    <t>Aplicación de coeficientes reductores</t>
  </si>
  <si>
    <t>R.Proporcio.</t>
  </si>
  <si>
    <t>Experiencia en distinta categoría (solo se valora en categoría 1 nivel inferior y cualquier nivel superior</t>
  </si>
  <si>
    <t>Experiencia en puestos parcialmente específicos</t>
  </si>
  <si>
    <t>Becas de prácticas post titullación</t>
  </si>
  <si>
    <t>SUBTOTAL EXPERIENCIA</t>
  </si>
  <si>
    <r>
      <t xml:space="preserve">- Valoración Máxima (Resolución de 18-11-2011 de la Ule BOE de 05-12-2011 y BOCyL 30-11-2011): </t>
    </r>
    <r>
      <rPr>
        <b/>
        <i/>
        <sz val="12"/>
        <rFont val="Trebuchet MS"/>
        <family val="2"/>
      </rPr>
      <t>300 puntos, que representan el 30% del proceso selectivo.</t>
    </r>
  </si>
  <si>
    <t>- Los méritos se valorarán en uno de los apartados por el siguiente orden: 1º) Titu. Oficial,  2º) Formación espec.,  3º) Formación generalral especial interés y 4º)  Formación general del convenio.</t>
  </si>
  <si>
    <t xml:space="preserve">   Que hayan sido homologadas por la Ule si son entidades distintas a las señaladas.</t>
  </si>
  <si>
    <t>- Los cursos se valorarán de acuerdo a los requisitos de cada apartado y, si además son organizados y/o impartidos por la Ule, Admón. Pública, organización sindical o promotores de fomación contínua.</t>
  </si>
  <si>
    <r>
      <t xml:space="preserve">E de 05-12-2011 y BOCyL 30-11-2011): </t>
    </r>
    <r>
      <rPr>
        <b/>
        <i/>
        <sz val="12"/>
        <rFont val="Trebuchet MS"/>
        <family val="2"/>
      </rPr>
      <t>300 puntos, que representan el 30% del proceso selectivo.</t>
    </r>
  </si>
  <si>
    <t>uiente orden: 1º) Titu. Oficial,  2º) Formación espec.,  3º) Formación generalral especial interés y 4º)  Formación general del convenio.</t>
  </si>
  <si>
    <t xml:space="preserve"> apartado y, si además son organizados y/o impartidos por la Ule, Admón. Pública, organización sindical o promotores de fomación contínua.</t>
  </si>
  <si>
    <t>stintas a las señaladas.</t>
  </si>
  <si>
    <t>loradas en el apartado 2.1 serán valoradas en función del número de créditos en los subapartados 2.2, 2.3 y 2.4</t>
  </si>
  <si>
    <r>
      <t>BAREMO PROCESOS DE ACCESO LIBRE A PERSONAL FIJO          (</t>
    </r>
    <r>
      <rPr>
        <sz val="8"/>
        <rFont val="Trebuchet MS"/>
        <family val="2"/>
      </rPr>
      <t>Acuerdo Gerencia-Comité de Empresa sobre  los baremos de traslado, promoción interna y acceso libre del PAS Laboral de la Ule de 7-2-11).</t>
    </r>
  </si>
  <si>
    <t>(Acuerdo Gerencia-Comité de Empresa sobre  los baremos de traslado, promoción interna y acceso libre del PAS Laboral de la Ule de 7-2-11).</t>
  </si>
  <si>
    <t>SUBTOTAL IDIOMA INGLÉS</t>
  </si>
  <si>
    <r>
      <t xml:space="preserve">Titulaciones de </t>
    </r>
    <r>
      <rPr>
        <b/>
        <sz val="8"/>
        <rFont val="Trebuchet MS"/>
        <family val="2"/>
      </rPr>
      <t>PRL</t>
    </r>
    <r>
      <rPr>
        <sz val="8"/>
        <rFont val="Trebuchet MS"/>
        <family val="2"/>
      </rPr>
      <t xml:space="preserve"> y/o cursos no utilizados para la valoración de títulos, grados, certificados y/o niveles. Máx. 9 puntos.</t>
    </r>
  </si>
  <si>
    <r>
      <t>2.4  Formación general de</t>
    </r>
    <r>
      <rPr>
        <b/>
        <sz val="8"/>
        <rFont val="Trebuchet MS"/>
        <family val="2"/>
      </rPr>
      <t xml:space="preserve"> </t>
    </r>
    <r>
      <rPr>
        <u val="single"/>
        <sz val="8"/>
        <rFont val="Trebuchet MS"/>
        <family val="2"/>
      </rPr>
      <t>convenio</t>
    </r>
    <r>
      <rPr>
        <sz val="8"/>
        <rFont val="Trebuchet MS"/>
        <family val="2"/>
      </rPr>
      <t xml:space="preserve"> (cursos relacionados con las funciones y categorías  del convenio)  Máx. 12 puntos</t>
    </r>
  </si>
  <si>
    <t>Desempeño de puestos de trabajo directamente relacionados con las funciones plaza convocada. Se aplican cofecientes reductores</t>
  </si>
  <si>
    <r>
      <t xml:space="preserve">2.3 </t>
    </r>
    <r>
      <rPr>
        <i/>
        <sz val="8"/>
        <rFont val="Trebuchet MS"/>
        <family val="2"/>
      </rPr>
      <t xml:space="preserve"> (Continuación) </t>
    </r>
    <r>
      <rPr>
        <sz val="8"/>
        <rFont val="Trebuchet MS"/>
        <family val="2"/>
      </rPr>
      <t xml:space="preserve">Formación general de especial interés (relacionados con el Inglés, Inofrmática y PRL) Máx. 24 puntos </t>
    </r>
  </si>
  <si>
    <t xml:space="preserve">Master, grado, TS con 3 especialidades. Máx. 6 puntos </t>
  </si>
  <si>
    <t xml:space="preserve">Master, grado, TS con 3 especialidades. Máx. 3 puntos </t>
  </si>
  <si>
    <t>LLAMAZARES GONZÁLEZ, JULIO ÁNGEL</t>
  </si>
  <si>
    <t>Tiítulos Académicos Oficiales directamente relacionados con las funciones de la plaza y de igual nivel = 22 puntos</t>
  </si>
  <si>
    <t>Títulos Académicos Oficiales directamente relacionados con las funciones de la plaza y de nivel superior = 8 puntos</t>
  </si>
  <si>
    <t>Títulos Académicos Oficiales directamente relacionados con las funciones de la plaza y de nivel inferior = 4 puntos</t>
  </si>
  <si>
    <r>
      <t xml:space="preserve">2.1 </t>
    </r>
    <r>
      <rPr>
        <u val="single"/>
        <sz val="8"/>
        <rFont val="Trebuchet MS"/>
        <family val="2"/>
      </rPr>
      <t>Titulación Oficial Específica</t>
    </r>
    <r>
      <rPr>
        <sz val="8"/>
        <rFont val="Trebuchet MS"/>
        <family val="2"/>
      </rPr>
      <t xml:space="preserve"> (redu. 0,5 si es parcial) Máx. 32 puntos</t>
    </r>
  </si>
  <si>
    <r>
      <t xml:space="preserve">2.2 </t>
    </r>
    <r>
      <rPr>
        <u val="single"/>
        <sz val="8"/>
        <rFont val="Trebuchet MS"/>
        <family val="2"/>
      </rPr>
      <t>Titulación Especia</t>
    </r>
    <r>
      <rPr>
        <sz val="8"/>
        <rFont val="Trebuchet MS"/>
        <family val="2"/>
      </rPr>
      <t>l (cursos relacionados con las funciones) Máx. 16 puntos</t>
    </r>
  </si>
  <si>
    <t>2.3 Formación general de especial interés (relacionados con el Inglés, Inofrmática y PRL)                                        Máx. 8 puntos</t>
  </si>
  <si>
    <r>
      <t>Cursos de</t>
    </r>
    <r>
      <rPr>
        <b/>
        <sz val="7.8"/>
        <rFont val="Trebuchet MS"/>
        <family val="2"/>
      </rPr>
      <t xml:space="preserve"> Informática</t>
    </r>
    <r>
      <rPr>
        <sz val="7.8"/>
        <rFont val="Trebuchet MS"/>
        <family val="2"/>
      </rPr>
      <t xml:space="preserve"> no utilizados para la valoración de títulos, grados, certificados y/o niveles. Máx. 6 puntos</t>
    </r>
  </si>
  <si>
    <r>
      <t xml:space="preserve">Idioma </t>
    </r>
    <r>
      <rPr>
        <b/>
        <sz val="7.8"/>
        <rFont val="Trebuchet MS"/>
        <family val="2"/>
      </rPr>
      <t>Inglés.</t>
    </r>
    <r>
      <rPr>
        <sz val="7.8"/>
        <rFont val="Trebuchet MS"/>
        <family val="2"/>
      </rPr>
      <t xml:space="preserve"> Se valorará por el nivel acreditado de conocimiento de acuerdo a la siguiente tabla. Máx.6 puntos</t>
    </r>
  </si>
  <si>
    <r>
      <t>G.:</t>
    </r>
    <r>
      <rPr>
        <b/>
        <sz val="10"/>
        <rFont val="Trebuchet MS"/>
        <family val="2"/>
      </rPr>
      <t xml:space="preserve"> IV-A</t>
    </r>
  </si>
  <si>
    <t>PL000083</t>
  </si>
  <si>
    <r>
      <t>Código puesto:</t>
    </r>
    <r>
      <rPr>
        <b/>
        <sz val="12"/>
        <rFont val="Trebuchet MS"/>
        <family val="2"/>
      </rPr>
      <t xml:space="preserve"> </t>
    </r>
  </si>
  <si>
    <t>1. EXPERIENCIA (60 puntos)</t>
  </si>
  <si>
    <t>2. FORMACIÓN (40 puntos).</t>
  </si>
  <si>
    <r>
      <t>(Continuación)</t>
    </r>
    <r>
      <rPr>
        <b/>
        <i/>
        <sz val="8"/>
        <rFont val="Trebuchet MS"/>
        <family val="2"/>
      </rPr>
      <t xml:space="preserve"> </t>
    </r>
    <r>
      <rPr>
        <b/>
        <sz val="8"/>
        <rFont val="Trebuchet MS"/>
        <family val="2"/>
      </rPr>
      <t xml:space="preserve"> 2. FORMACIÓN ( 40 puntos).</t>
    </r>
  </si>
  <si>
    <t xml:space="preserve">ASPIRANTES </t>
  </si>
  <si>
    <t xml:space="preserve">VALORACIÓN DE MÉRITOS </t>
  </si>
  <si>
    <t>TOTAL VALORACIÓN MÉRITOS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</si>
</sst>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#,##0.0000"/>
    <numFmt numFmtId="167" formatCode="#,##0.000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12"/>
      <name val="Trebuchet MS"/>
      <family val="2"/>
    </font>
    <font>
      <i/>
      <sz val="8"/>
      <name val="Trebuchet MS"/>
      <family val="2"/>
    </font>
    <font>
      <b/>
      <i/>
      <sz val="12"/>
      <name val="Trebuchet MS"/>
      <family val="2"/>
    </font>
    <font>
      <sz val="7"/>
      <name val="Trebuchet MS"/>
      <family val="2"/>
    </font>
    <font>
      <b/>
      <sz val="9"/>
      <name val="Trebuchet MS"/>
      <family val="2"/>
    </font>
    <font>
      <u val="single"/>
      <sz val="8"/>
      <name val="Trebuchet MS"/>
      <family val="2"/>
    </font>
    <font>
      <sz val="7.5"/>
      <name val="Trebuchet MS"/>
      <family val="2"/>
    </font>
    <font>
      <b/>
      <sz val="7.5"/>
      <name val="Trebuchet MS"/>
      <family val="2"/>
    </font>
    <font>
      <b/>
      <sz val="9"/>
      <name val="Arial"/>
      <family val="2"/>
    </font>
    <font>
      <sz val="7.8"/>
      <name val="Trebuchet MS"/>
      <family val="2"/>
    </font>
    <font>
      <sz val="7.8"/>
      <name val="Arial"/>
      <family val="2"/>
    </font>
    <font>
      <sz val="9"/>
      <name val="Trebuchet MS"/>
      <family val="2"/>
    </font>
    <font>
      <b/>
      <sz val="12"/>
      <name val="Arial"/>
      <family val="2"/>
    </font>
    <font>
      <b/>
      <sz val="7.8"/>
      <name val="Trebuchet MS"/>
      <family val="2"/>
    </font>
    <font>
      <b/>
      <i/>
      <sz val="8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 style="dashed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7" fillId="4" borderId="0" applyNumberFormat="0" applyBorder="0" applyAlignment="0" applyProtection="0"/>
    <xf numFmtId="0" fontId="28" fillId="16" borderId="1" applyNumberFormat="0" applyAlignment="0" applyProtection="0"/>
    <xf numFmtId="0" fontId="29" fillId="1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21" borderId="0" applyNumberFormat="0" applyBorder="0" applyAlignment="0" applyProtection="0"/>
    <xf numFmtId="0" fontId="32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35" fillId="16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31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3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justify"/>
    </xf>
    <xf numFmtId="3" fontId="3" fillId="0" borderId="19" xfId="0" applyNumberFormat="1" applyFont="1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3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14" xfId="0" applyFont="1" applyBorder="1" applyAlignment="1">
      <alignment/>
    </xf>
    <xf numFmtId="164" fontId="3" fillId="0" borderId="10" xfId="0" applyNumberFormat="1" applyFont="1" applyBorder="1" applyAlignment="1">
      <alignment/>
    </xf>
    <xf numFmtId="164" fontId="3" fillId="0" borderId="19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3" fillId="0" borderId="17" xfId="0" applyNumberFormat="1" applyFont="1" applyBorder="1" applyAlignment="1">
      <alignment/>
    </xf>
    <xf numFmtId="164" fontId="3" fillId="0" borderId="23" xfId="0" applyNumberFormat="1" applyFont="1" applyBorder="1" applyAlignment="1">
      <alignment/>
    </xf>
    <xf numFmtId="164" fontId="3" fillId="0" borderId="24" xfId="0" applyNumberFormat="1" applyFont="1" applyBorder="1" applyAlignment="1">
      <alignment/>
    </xf>
    <xf numFmtId="0" fontId="3" fillId="0" borderId="16" xfId="0" applyFont="1" applyBorder="1" applyAlignment="1" quotePrefix="1">
      <alignment/>
    </xf>
    <xf numFmtId="0" fontId="3" fillId="0" borderId="0" xfId="0" applyFont="1" applyFill="1" applyBorder="1" applyAlignment="1">
      <alignment/>
    </xf>
    <xf numFmtId="0" fontId="0" fillId="0" borderId="25" xfId="0" applyFill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Fill="1" applyBorder="1" applyAlignment="1">
      <alignment/>
    </xf>
    <xf numFmtId="0" fontId="3" fillId="0" borderId="27" xfId="0" applyFont="1" applyFill="1" applyBorder="1" applyAlignment="1" quotePrefix="1">
      <alignment/>
    </xf>
    <xf numFmtId="0" fontId="0" fillId="0" borderId="27" xfId="0" applyFill="1" applyBorder="1" applyAlignment="1">
      <alignment/>
    </xf>
    <xf numFmtId="0" fontId="3" fillId="0" borderId="27" xfId="0" applyFont="1" applyFill="1" applyBorder="1" applyAlignment="1">
      <alignment horizontal="center"/>
    </xf>
    <xf numFmtId="0" fontId="0" fillId="0" borderId="28" xfId="0" applyFill="1" applyBorder="1" applyAlignment="1">
      <alignment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0" fillId="16" borderId="29" xfId="0" applyFill="1" applyBorder="1" applyAlignment="1">
      <alignment/>
    </xf>
    <xf numFmtId="0" fontId="3" fillId="0" borderId="30" xfId="0" applyFont="1" applyBorder="1" applyAlignment="1">
      <alignment horizontal="center"/>
    </xf>
    <xf numFmtId="0" fontId="0" fillId="16" borderId="18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3" fillId="0" borderId="22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1" xfId="0" applyBorder="1" applyAlignment="1">
      <alignment horizontal="center"/>
    </xf>
    <xf numFmtId="0" fontId="3" fillId="0" borderId="21" xfId="0" applyFont="1" applyBorder="1" applyAlignment="1">
      <alignment/>
    </xf>
    <xf numFmtId="0" fontId="0" fillId="0" borderId="21" xfId="0" applyBorder="1" applyAlignment="1" quotePrefix="1">
      <alignment/>
    </xf>
    <xf numFmtId="0" fontId="0" fillId="16" borderId="21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21" xfId="0" applyFont="1" applyBorder="1" applyAlignment="1" quotePrefix="1">
      <alignment/>
    </xf>
    <xf numFmtId="0" fontId="0" fillId="0" borderId="31" xfId="0" applyFill="1" applyBorder="1" applyAlignment="1">
      <alignment/>
    </xf>
    <xf numFmtId="0" fontId="0" fillId="16" borderId="31" xfId="0" applyFill="1" applyBorder="1" applyAlignment="1">
      <alignment/>
    </xf>
    <xf numFmtId="164" fontId="3" fillId="0" borderId="32" xfId="0" applyNumberFormat="1" applyFont="1" applyBorder="1" applyAlignment="1">
      <alignment/>
    </xf>
    <xf numFmtId="0" fontId="3" fillId="0" borderId="31" xfId="0" applyFont="1" applyBorder="1" applyAlignment="1">
      <alignment/>
    </xf>
    <xf numFmtId="0" fontId="3" fillId="0" borderId="21" xfId="0" applyFont="1" applyBorder="1" applyAlignment="1" quotePrefix="1">
      <alignment/>
    </xf>
    <xf numFmtId="0" fontId="3" fillId="0" borderId="18" xfId="0" applyFont="1" applyBorder="1" applyAlignment="1">
      <alignment horizontal="center"/>
    </xf>
    <xf numFmtId="0" fontId="0" fillId="0" borderId="22" xfId="0" applyBorder="1" applyAlignment="1" quotePrefix="1">
      <alignment/>
    </xf>
    <xf numFmtId="0" fontId="0" fillId="0" borderId="27" xfId="0" applyBorder="1" applyAlignment="1">
      <alignment/>
    </xf>
    <xf numFmtId="0" fontId="0" fillId="0" borderId="26" xfId="0" applyBorder="1" applyAlignment="1">
      <alignment horizontal="center"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17" xfId="0" applyFont="1" applyFill="1" applyBorder="1" applyAlignment="1" quotePrefix="1">
      <alignment/>
    </xf>
    <xf numFmtId="0" fontId="3" fillId="0" borderId="33" xfId="0" applyFont="1" applyFill="1" applyBorder="1" applyAlignment="1" quotePrefix="1">
      <alignment/>
    </xf>
    <xf numFmtId="0" fontId="3" fillId="0" borderId="35" xfId="0" applyFont="1" applyFill="1" applyBorder="1" applyAlignment="1">
      <alignment/>
    </xf>
    <xf numFmtId="0" fontId="3" fillId="0" borderId="34" xfId="0" applyFont="1" applyFill="1" applyBorder="1" applyAlignment="1">
      <alignment/>
    </xf>
    <xf numFmtId="0" fontId="6" fillId="0" borderId="36" xfId="0" applyFont="1" applyBorder="1" applyAlignment="1">
      <alignment horizontal="center"/>
    </xf>
    <xf numFmtId="0" fontId="0" fillId="0" borderId="36" xfId="0" applyBorder="1" applyAlignment="1">
      <alignment horizontal="center"/>
    </xf>
    <xf numFmtId="0" fontId="3" fillId="0" borderId="37" xfId="0" applyFont="1" applyFill="1" applyBorder="1" applyAlignment="1">
      <alignment horizontal="center"/>
    </xf>
    <xf numFmtId="0" fontId="0" fillId="0" borderId="38" xfId="0" applyBorder="1" applyAlignment="1">
      <alignment horizontal="center"/>
    </xf>
    <xf numFmtId="0" fontId="3" fillId="0" borderId="39" xfId="0" applyFont="1" applyBorder="1" applyAlignment="1">
      <alignment horizontal="justify"/>
    </xf>
    <xf numFmtId="3" fontId="3" fillId="0" borderId="40" xfId="0" applyNumberFormat="1" applyFont="1" applyBorder="1" applyAlignment="1">
      <alignment horizontal="right"/>
    </xf>
    <xf numFmtId="0" fontId="3" fillId="0" borderId="41" xfId="0" applyFont="1" applyBorder="1" applyAlignment="1">
      <alignment horizontal="justify"/>
    </xf>
    <xf numFmtId="3" fontId="3" fillId="0" borderId="42" xfId="0" applyNumberFormat="1" applyFont="1" applyBorder="1" applyAlignment="1">
      <alignment horizontal="right"/>
    </xf>
    <xf numFmtId="166" fontId="3" fillId="0" borderId="0" xfId="0" applyNumberFormat="1" applyFont="1" applyBorder="1" applyAlignment="1">
      <alignment/>
    </xf>
    <xf numFmtId="166" fontId="0" fillId="0" borderId="43" xfId="0" applyNumberFormat="1" applyBorder="1" applyAlignment="1">
      <alignment/>
    </xf>
    <xf numFmtId="166" fontId="0" fillId="0" borderId="44" xfId="0" applyNumberFormat="1" applyBorder="1" applyAlignment="1">
      <alignment/>
    </xf>
    <xf numFmtId="166" fontId="0" fillId="0" borderId="45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44" xfId="0" applyNumberFormat="1" applyBorder="1" applyAlignment="1">
      <alignment/>
    </xf>
    <xf numFmtId="4" fontId="0" fillId="0" borderId="45" xfId="0" applyNumberFormat="1" applyBorder="1" applyAlignment="1">
      <alignment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 horizontal="justify"/>
    </xf>
    <xf numFmtId="0" fontId="3" fillId="0" borderId="48" xfId="0" applyFont="1" applyBorder="1" applyAlignment="1">
      <alignment/>
    </xf>
    <xf numFmtId="3" fontId="3" fillId="0" borderId="49" xfId="0" applyNumberFormat="1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 horizontal="right"/>
    </xf>
    <xf numFmtId="166" fontId="8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 quotePrefix="1">
      <alignment/>
    </xf>
    <xf numFmtId="0" fontId="9" fillId="0" borderId="0" xfId="0" applyFont="1" applyBorder="1" applyAlignment="1">
      <alignment/>
    </xf>
    <xf numFmtId="0" fontId="8" fillId="0" borderId="50" xfId="0" applyFont="1" applyBorder="1" applyAlignment="1">
      <alignment horizontal="justify"/>
    </xf>
    <xf numFmtId="3" fontId="8" fillId="0" borderId="51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/>
    </xf>
    <xf numFmtId="164" fontId="8" fillId="0" borderId="53" xfId="0" applyNumberFormat="1" applyFont="1" applyBorder="1" applyAlignment="1">
      <alignment vertical="center" wrapText="1"/>
    </xf>
    <xf numFmtId="0" fontId="8" fillId="0" borderId="54" xfId="0" applyFont="1" applyBorder="1" applyAlignment="1">
      <alignment horizontal="center" vertical="center" wrapText="1"/>
    </xf>
    <xf numFmtId="0" fontId="16" fillId="0" borderId="54" xfId="0" applyFont="1" applyBorder="1" applyAlignment="1">
      <alignment horizontal="center" vertical="center" wrapText="1"/>
    </xf>
    <xf numFmtId="166" fontId="8" fillId="0" borderId="52" xfId="0" applyNumberFormat="1" applyFont="1" applyBorder="1" applyAlignment="1">
      <alignment/>
    </xf>
    <xf numFmtId="166" fontId="8" fillId="0" borderId="51" xfId="0" applyNumberFormat="1" applyFont="1" applyBorder="1" applyAlignment="1">
      <alignment/>
    </xf>
    <xf numFmtId="0" fontId="8" fillId="0" borderId="55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wrapText="1"/>
    </xf>
    <xf numFmtId="166" fontId="8" fillId="0" borderId="14" xfId="0" applyNumberFormat="1" applyFont="1" applyBorder="1" applyAlignment="1">
      <alignment/>
    </xf>
    <xf numFmtId="0" fontId="16" fillId="0" borderId="55" xfId="0" applyFont="1" applyBorder="1" applyAlignment="1">
      <alignment horizontal="center" vertical="center" wrapText="1"/>
    </xf>
    <xf numFmtId="164" fontId="8" fillId="0" borderId="56" xfId="0" applyNumberFormat="1" applyFont="1" applyBorder="1" applyAlignment="1">
      <alignment vertical="center" wrapText="1"/>
    </xf>
    <xf numFmtId="0" fontId="8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164" fontId="8" fillId="0" borderId="57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textRotation="90" wrapText="1"/>
    </xf>
    <xf numFmtId="0" fontId="16" fillId="0" borderId="19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vertical="center" textRotation="90" wrapText="1"/>
    </xf>
    <xf numFmtId="0" fontId="16" fillId="0" borderId="55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4" fontId="8" fillId="0" borderId="15" xfId="0" applyNumberFormat="1" applyFont="1" applyFill="1" applyBorder="1" applyAlignment="1">
      <alignment/>
    </xf>
    <xf numFmtId="0" fontId="16" fillId="0" borderId="18" xfId="0" applyFont="1" applyBorder="1" applyAlignment="1">
      <alignment horizontal="center" vertical="center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8" fillId="0" borderId="60" xfId="0" applyFont="1" applyFill="1" applyBorder="1" applyAlignment="1">
      <alignment horizontal="center"/>
    </xf>
    <xf numFmtId="4" fontId="8" fillId="0" borderId="25" xfId="0" applyNumberFormat="1" applyFont="1" applyFill="1" applyBorder="1" applyAlignment="1">
      <alignment/>
    </xf>
    <xf numFmtId="4" fontId="14" fillId="0" borderId="61" xfId="0" applyNumberFormat="1" applyFont="1" applyBorder="1" applyAlignment="1">
      <alignment/>
    </xf>
    <xf numFmtId="2" fontId="8" fillId="0" borderId="15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2" fontId="8" fillId="0" borderId="62" xfId="0" applyNumberFormat="1" applyFont="1" applyBorder="1" applyAlignment="1">
      <alignment horizontal="center" vertical="center" wrapText="1"/>
    </xf>
    <xf numFmtId="2" fontId="8" fillId="0" borderId="57" xfId="0" applyNumberFormat="1" applyFont="1" applyBorder="1" applyAlignment="1">
      <alignment horizontal="center" vertical="center" wrapText="1"/>
    </xf>
    <xf numFmtId="4" fontId="9" fillId="0" borderId="63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16" fillId="0" borderId="47" xfId="0" applyFont="1" applyBorder="1" applyAlignment="1">
      <alignment horizontal="center" vertical="center" wrapText="1"/>
    </xf>
    <xf numFmtId="164" fontId="16" fillId="0" borderId="54" xfId="0" applyNumberFormat="1" applyFont="1" applyBorder="1" applyAlignment="1">
      <alignment vertical="center" wrapText="1"/>
    </xf>
    <xf numFmtId="164" fontId="16" fillId="0" borderId="12" xfId="0" applyNumberFormat="1" applyFont="1" applyBorder="1" applyAlignment="1">
      <alignment vertical="center" wrapText="1"/>
    </xf>
    <xf numFmtId="164" fontId="16" fillId="0" borderId="57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164" fontId="8" fillId="0" borderId="64" xfId="0" applyNumberFormat="1" applyFont="1" applyBorder="1" applyAlignment="1">
      <alignment vertical="center" wrapText="1"/>
    </xf>
    <xf numFmtId="3" fontId="14" fillId="0" borderId="51" xfId="0" applyNumberFormat="1" applyFont="1" applyBorder="1" applyAlignment="1">
      <alignment horizontal="right"/>
    </xf>
    <xf numFmtId="166" fontId="14" fillId="0" borderId="65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166" fontId="9" fillId="0" borderId="29" xfId="0" applyNumberFormat="1" applyFont="1" applyBorder="1" applyAlignment="1">
      <alignment horizontal="right"/>
    </xf>
    <xf numFmtId="3" fontId="9" fillId="0" borderId="40" xfId="0" applyNumberFormat="1" applyFont="1" applyBorder="1" applyAlignment="1">
      <alignment horizontal="right"/>
    </xf>
    <xf numFmtId="166" fontId="8" fillId="0" borderId="52" xfId="0" applyNumberFormat="1" applyFont="1" applyBorder="1" applyAlignment="1">
      <alignment horizontal="right"/>
    </xf>
    <xf numFmtId="166" fontId="9" fillId="0" borderId="40" xfId="0" applyNumberFormat="1" applyFont="1" applyBorder="1" applyAlignment="1">
      <alignment horizontal="right"/>
    </xf>
    <xf numFmtId="166" fontId="14" fillId="0" borderId="51" xfId="0" applyNumberFormat="1" applyFont="1" applyBorder="1" applyAlignment="1">
      <alignment horizontal="right"/>
    </xf>
    <xf numFmtId="166" fontId="14" fillId="0" borderId="66" xfId="0" applyNumberFormat="1" applyFont="1" applyBorder="1" applyAlignment="1">
      <alignment horizontal="right"/>
    </xf>
    <xf numFmtId="166" fontId="10" fillId="0" borderId="66" xfId="0" applyNumberFormat="1" applyFont="1" applyBorder="1" applyAlignment="1">
      <alignment horizontal="right"/>
    </xf>
    <xf numFmtId="4" fontId="8" fillId="0" borderId="66" xfId="0" applyNumberFormat="1" applyFont="1" applyFill="1" applyBorder="1" applyAlignment="1">
      <alignment/>
    </xf>
    <xf numFmtId="0" fontId="4" fillId="0" borderId="6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textRotation="90" wrapText="1"/>
    </xf>
    <xf numFmtId="0" fontId="8" fillId="0" borderId="14" xfId="0" applyFont="1" applyBorder="1" applyAlignment="1">
      <alignment horizontal="center" vertical="center" textRotation="90" wrapText="1"/>
    </xf>
    <xf numFmtId="0" fontId="8" fillId="0" borderId="29" xfId="0" applyFont="1" applyBorder="1" applyAlignment="1">
      <alignment horizontal="center" vertical="center" textRotation="90" wrapText="1"/>
    </xf>
    <xf numFmtId="0" fontId="16" fillId="0" borderId="54" xfId="0" applyFont="1" applyBorder="1" applyAlignment="1">
      <alignment horizontal="center" vertical="center" textRotation="90" wrapText="1"/>
    </xf>
    <xf numFmtId="0" fontId="16" fillId="0" borderId="39" xfId="0" applyFont="1" applyBorder="1" applyAlignment="1">
      <alignment horizontal="center" vertical="center" textRotation="90" wrapText="1"/>
    </xf>
    <xf numFmtId="0" fontId="16" fillId="0" borderId="12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textRotation="90" wrapText="1"/>
    </xf>
    <xf numFmtId="0" fontId="4" fillId="0" borderId="68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textRotation="90" wrapText="1"/>
    </xf>
    <xf numFmtId="0" fontId="8" fillId="0" borderId="40" xfId="0" applyFont="1" applyBorder="1" applyAlignment="1">
      <alignment horizontal="center" vertical="center" textRotation="90" wrapText="1"/>
    </xf>
    <xf numFmtId="0" fontId="8" fillId="0" borderId="59" xfId="0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70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textRotation="90" wrapText="1"/>
    </xf>
    <xf numFmtId="0" fontId="8" fillId="0" borderId="54" xfId="0" applyFont="1" applyBorder="1" applyAlignment="1">
      <alignment horizontal="center" vertical="center" textRotation="90" wrapText="1"/>
    </xf>
    <xf numFmtId="0" fontId="8" fillId="0" borderId="68" xfId="0" applyFont="1" applyBorder="1" applyAlignment="1">
      <alignment horizontal="center" vertical="center" textRotation="90" wrapText="1"/>
    </xf>
    <xf numFmtId="0" fontId="8" fillId="0" borderId="20" xfId="0" applyFont="1" applyBorder="1" applyAlignment="1">
      <alignment horizontal="center" vertical="center" textRotation="90" wrapText="1"/>
    </xf>
    <xf numFmtId="0" fontId="8" fillId="0" borderId="52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8" fillId="0" borderId="61" xfId="0" applyFont="1" applyBorder="1" applyAlignment="1">
      <alignment horizontal="center"/>
    </xf>
    <xf numFmtId="0" fontId="10" fillId="0" borderId="73" xfId="0" applyFont="1" applyBorder="1" applyAlignment="1">
      <alignment horizontal="center" vertical="center" textRotation="90" wrapText="1"/>
    </xf>
    <xf numFmtId="0" fontId="10" fillId="0" borderId="43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0" fillId="0" borderId="74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0" fillId="0" borderId="71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 wrapText="1"/>
    </xf>
    <xf numFmtId="0" fontId="4" fillId="0" borderId="75" xfId="0" applyFont="1" applyBorder="1" applyAlignment="1">
      <alignment horizontal="center" vertical="center" wrapText="1"/>
    </xf>
    <xf numFmtId="0" fontId="4" fillId="0" borderId="76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textRotation="90" wrapText="1"/>
    </xf>
    <xf numFmtId="0" fontId="8" fillId="0" borderId="43" xfId="0" applyFont="1" applyBorder="1" applyAlignment="1">
      <alignment horizontal="center" vertical="center" textRotation="90" wrapText="1"/>
    </xf>
    <xf numFmtId="0" fontId="8" fillId="0" borderId="60" xfId="0" applyFont="1" applyBorder="1" applyAlignment="1">
      <alignment horizontal="center" vertical="center" textRotation="90" wrapText="1"/>
    </xf>
    <xf numFmtId="0" fontId="6" fillId="0" borderId="77" xfId="0" applyFont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center" vertical="center" wrapText="1"/>
    </xf>
    <xf numFmtId="0" fontId="6" fillId="0" borderId="57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3" fillId="0" borderId="71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center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8" fillId="0" borderId="81" xfId="0" applyFont="1" applyBorder="1" applyAlignment="1">
      <alignment horizontal="center" vertical="center" textRotation="90" wrapText="1"/>
    </xf>
    <xf numFmtId="0" fontId="8" fillId="0" borderId="55" xfId="0" applyFont="1" applyBorder="1" applyAlignment="1">
      <alignment horizontal="center" vertical="center" textRotation="90" wrapText="1"/>
    </xf>
    <xf numFmtId="0" fontId="8" fillId="0" borderId="82" xfId="0" applyFont="1" applyBorder="1" applyAlignment="1">
      <alignment horizontal="center" vertical="center" textRotation="90" wrapText="1"/>
    </xf>
    <xf numFmtId="0" fontId="8" fillId="0" borderId="10" xfId="0" applyFont="1" applyBorder="1" applyAlignment="1">
      <alignment horizontal="center" vertical="center" textRotation="90" wrapText="1"/>
    </xf>
    <xf numFmtId="0" fontId="8" fillId="0" borderId="30" xfId="0" applyFont="1" applyBorder="1" applyAlignment="1">
      <alignment horizontal="center" vertical="center" textRotation="90" wrapText="1"/>
    </xf>
    <xf numFmtId="0" fontId="8" fillId="0" borderId="18" xfId="0" applyFont="1" applyBorder="1" applyAlignment="1">
      <alignment horizontal="center" vertical="center" textRotation="90" wrapText="1"/>
    </xf>
    <xf numFmtId="0" fontId="8" fillId="0" borderId="15" xfId="0" applyFont="1" applyBorder="1" applyAlignment="1">
      <alignment horizontal="center" vertical="center" textRotation="90" wrapText="1"/>
    </xf>
    <xf numFmtId="0" fontId="16" fillId="0" borderId="49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81" xfId="0" applyFont="1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textRotation="90" wrapText="1"/>
    </xf>
    <xf numFmtId="0" fontId="8" fillId="0" borderId="79" xfId="0" applyFont="1" applyBorder="1" applyAlignment="1">
      <alignment horizontal="center" vertical="center" textRotation="90" wrapText="1"/>
    </xf>
    <xf numFmtId="0" fontId="8" fillId="0" borderId="47" xfId="0" applyFont="1" applyBorder="1" applyAlignment="1">
      <alignment horizontal="center" vertical="center" textRotation="90" wrapText="1"/>
    </xf>
    <xf numFmtId="0" fontId="8" fillId="0" borderId="39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horizontal="center" vertical="center" wrapText="1"/>
    </xf>
    <xf numFmtId="0" fontId="19" fillId="0" borderId="55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82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textRotation="90" wrapText="1"/>
    </xf>
    <xf numFmtId="0" fontId="8" fillId="0" borderId="19" xfId="0" applyFont="1" applyBorder="1" applyAlignment="1">
      <alignment horizontal="center" vertical="center" wrapText="1"/>
    </xf>
    <xf numFmtId="0" fontId="19" fillId="0" borderId="8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83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85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0" fontId="18" fillId="0" borderId="68" xfId="0" applyFont="1" applyBorder="1" applyAlignment="1">
      <alignment horizontal="center" vertical="center" wrapText="1"/>
    </xf>
    <xf numFmtId="0" fontId="18" fillId="0" borderId="6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  <xf numFmtId="0" fontId="5" fillId="0" borderId="79" xfId="0" applyFont="1" applyBorder="1" applyAlignment="1">
      <alignment horizontal="center" vertical="center" wrapText="1"/>
    </xf>
    <xf numFmtId="0" fontId="6" fillId="0" borderId="86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 wrapText="1"/>
    </xf>
    <xf numFmtId="0" fontId="18" fillId="0" borderId="77" xfId="0" applyFont="1" applyBorder="1" applyAlignment="1">
      <alignment horizontal="center" vertical="center" wrapText="1"/>
    </xf>
    <xf numFmtId="0" fontId="18" fillId="0" borderId="5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69" xfId="0" applyBorder="1" applyAlignment="1">
      <alignment/>
    </xf>
    <xf numFmtId="0" fontId="0" fillId="0" borderId="79" xfId="0" applyBorder="1" applyAlignment="1">
      <alignment/>
    </xf>
    <xf numFmtId="0" fontId="19" fillId="0" borderId="49" xfId="0" applyFont="1" applyBorder="1" applyAlignment="1">
      <alignment horizontal="center" vertical="center" wrapText="1"/>
    </xf>
    <xf numFmtId="0" fontId="20" fillId="0" borderId="40" xfId="0" applyFont="1" applyBorder="1" applyAlignment="1">
      <alignment/>
    </xf>
    <xf numFmtId="0" fontId="22" fillId="0" borderId="78" xfId="0" applyFont="1" applyBorder="1" applyAlignment="1">
      <alignment horizontal="center" vertical="center" wrapText="1"/>
    </xf>
    <xf numFmtId="0" fontId="22" fillId="0" borderId="79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4" xfId="0" applyFont="1" applyBorder="1" applyAlignment="1">
      <alignment/>
    </xf>
    <xf numFmtId="0" fontId="11" fillId="0" borderId="77" xfId="0" applyFont="1" applyBorder="1" applyAlignment="1">
      <alignment horizontal="center" vertical="center" wrapText="1"/>
    </xf>
    <xf numFmtId="0" fontId="9" fillId="0" borderId="80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8" fillId="0" borderId="77" xfId="0" applyFont="1" applyBorder="1" applyAlignment="1">
      <alignment horizontal="center" vertical="center" wrapText="1"/>
    </xf>
    <xf numFmtId="0" fontId="8" fillId="0" borderId="80" xfId="0" applyFont="1" applyBorder="1" applyAlignment="1">
      <alignment horizontal="center" vertical="center" wrapText="1"/>
    </xf>
    <xf numFmtId="0" fontId="8" fillId="0" borderId="75" xfId="0" applyFont="1" applyBorder="1" applyAlignment="1">
      <alignment horizontal="center" vertical="center" wrapText="1"/>
    </xf>
    <xf numFmtId="0" fontId="8" fillId="0" borderId="82" xfId="0" applyFont="1" applyBorder="1" applyAlignment="1">
      <alignment horizontal="center" vertical="center" wrapText="1"/>
    </xf>
    <xf numFmtId="0" fontId="8" fillId="0" borderId="8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textRotation="90" wrapText="1"/>
    </xf>
    <xf numFmtId="0" fontId="9" fillId="0" borderId="87" xfId="0" applyFont="1" applyBorder="1" applyAlignment="1">
      <alignment horizontal="center" vertical="center" textRotation="90" wrapText="1"/>
    </xf>
    <xf numFmtId="0" fontId="9" fillId="0" borderId="43" xfId="0" applyFont="1" applyBorder="1" applyAlignment="1">
      <alignment horizontal="center" vertical="center" textRotation="90" wrapText="1"/>
    </xf>
    <xf numFmtId="0" fontId="9" fillId="0" borderId="60" xfId="0" applyFont="1" applyBorder="1" applyAlignment="1">
      <alignment horizontal="center" vertical="center" textRotation="90" wrapText="1"/>
    </xf>
    <xf numFmtId="0" fontId="8" fillId="0" borderId="83" xfId="0" applyFont="1" applyBorder="1" applyAlignment="1">
      <alignment horizontal="center" vertical="center" wrapText="1"/>
    </xf>
    <xf numFmtId="0" fontId="8" fillId="0" borderId="87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textRotation="90" wrapText="1"/>
    </xf>
    <xf numFmtId="0" fontId="16" fillId="0" borderId="42" xfId="0" applyFont="1" applyBorder="1" applyAlignment="1">
      <alignment horizontal="center" vertical="center" wrapText="1"/>
    </xf>
    <xf numFmtId="0" fontId="8" fillId="0" borderId="71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78" xfId="0" applyFont="1" applyBorder="1" applyAlignment="1">
      <alignment horizontal="center" vertical="center" textRotation="90" wrapText="1"/>
    </xf>
    <xf numFmtId="0" fontId="8" fillId="0" borderId="57" xfId="0" applyFont="1" applyBorder="1" applyAlignment="1">
      <alignment horizontal="center" vertical="center" textRotation="90" wrapText="1"/>
    </xf>
    <xf numFmtId="0" fontId="8" fillId="0" borderId="73" xfId="0" applyFont="1" applyBorder="1" applyAlignment="1">
      <alignment horizontal="center" vertical="center" textRotation="90" wrapText="1"/>
    </xf>
    <xf numFmtId="0" fontId="8" fillId="0" borderId="81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30" xfId="0" applyBorder="1" applyAlignment="1">
      <alignment/>
    </xf>
    <xf numFmtId="0" fontId="0" fillId="0" borderId="55" xfId="0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25" xfId="0" applyBorder="1" applyAlignment="1">
      <alignment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8" xfId="0" applyBorder="1" applyAlignment="1">
      <alignment horizontal="center"/>
    </xf>
    <xf numFmtId="0" fontId="0" fillId="0" borderId="11" xfId="0" applyBorder="1" applyAlignment="1">
      <alignment horizontal="center"/>
    </xf>
    <xf numFmtId="0" fontId="4" fillId="0" borderId="19" xfId="0" applyFont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20" xfId="0" applyBorder="1" applyAlignment="1">
      <alignment horizontal="center" vertical="center" textRotation="90" wrapText="1"/>
    </xf>
    <xf numFmtId="0" fontId="0" fillId="0" borderId="29" xfId="0" applyBorder="1" applyAlignment="1">
      <alignment horizontal="center" vertical="center" textRotation="90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2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0" fontId="4" fillId="0" borderId="25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X33"/>
  <sheetViews>
    <sheetView tabSelected="1" zoomScaleSheetLayoutView="100" workbookViewId="0" topLeftCell="A1">
      <selection activeCell="AE34" sqref="AE34"/>
    </sheetView>
  </sheetViews>
  <sheetFormatPr defaultColWidth="11.421875" defaultRowHeight="12.75"/>
  <cols>
    <col min="1" max="1" width="0.85546875" style="96" customWidth="1"/>
    <col min="2" max="2" width="29.421875" style="96" customWidth="1"/>
    <col min="3" max="3" width="10.140625" style="96" customWidth="1"/>
    <col min="4" max="4" width="12.28125" style="96" customWidth="1"/>
    <col min="5" max="11" width="9.7109375" style="96" customWidth="1"/>
    <col min="12" max="12" width="9.8515625" style="96" customWidth="1"/>
    <col min="13" max="20" width="7.421875" style="96" customWidth="1"/>
    <col min="21" max="24" width="6.8515625" style="96" customWidth="1"/>
    <col min="25" max="30" width="6.28125" style="96" customWidth="1"/>
    <col min="31" max="31" width="7.140625" style="96" customWidth="1"/>
    <col min="32" max="33" width="10.00390625" style="96" customWidth="1"/>
    <col min="34" max="35" width="10.140625" style="96" customWidth="1"/>
    <col min="36" max="36" width="10.28125" style="96" customWidth="1"/>
    <col min="37" max="37" width="8.28125" style="96" customWidth="1"/>
    <col min="38" max="39" width="8.140625" style="96" customWidth="1"/>
    <col min="40" max="40" width="8.8515625" style="96" customWidth="1"/>
    <col min="41" max="41" width="9.57421875" style="96" customWidth="1"/>
    <col min="42" max="42" width="13.00390625" style="96" customWidth="1"/>
    <col min="43" max="16384" width="11.421875" style="96" customWidth="1"/>
  </cols>
  <sheetData>
    <row r="1" spans="2:44" ht="18.75" thickBot="1">
      <c r="B1" s="139" t="s">
        <v>196</v>
      </c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39"/>
      <c r="AA1" s="139"/>
      <c r="AB1" s="139"/>
      <c r="AC1" s="139"/>
      <c r="AD1" s="139"/>
      <c r="AE1" s="139"/>
      <c r="AF1" s="139" t="s">
        <v>0</v>
      </c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</row>
    <row r="2" spans="2:50" ht="13.5" hidden="1">
      <c r="B2" s="138" t="s">
        <v>171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42" t="s">
        <v>172</v>
      </c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42" t="s">
        <v>172</v>
      </c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</row>
    <row r="3" spans="2:50" ht="18" hidden="1">
      <c r="B3" s="98" t="s">
        <v>162</v>
      </c>
      <c r="C3" s="97"/>
      <c r="D3" s="97"/>
      <c r="E3" s="97"/>
      <c r="F3" s="97"/>
      <c r="G3" s="97"/>
      <c r="H3" s="97"/>
      <c r="I3" s="97"/>
      <c r="J3" s="97"/>
      <c r="K3" s="97"/>
      <c r="L3" s="97"/>
      <c r="M3" s="141" t="s">
        <v>166</v>
      </c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141" t="s">
        <v>166</v>
      </c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  <c r="AV3" s="97"/>
      <c r="AW3" s="97"/>
      <c r="AX3" s="97"/>
    </row>
    <row r="4" spans="2:50" ht="13.5" hidden="1">
      <c r="B4" s="98" t="s">
        <v>163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141" t="s">
        <v>167</v>
      </c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141" t="s">
        <v>167</v>
      </c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  <c r="AV4" s="97"/>
      <c r="AW4" s="97"/>
      <c r="AX4" s="97"/>
    </row>
    <row r="5" spans="2:50" ht="13.5" hidden="1">
      <c r="B5" s="98" t="s">
        <v>165</v>
      </c>
      <c r="C5" s="97"/>
      <c r="D5" s="97"/>
      <c r="E5" s="97"/>
      <c r="F5" s="97"/>
      <c r="G5" s="97"/>
      <c r="H5" s="97"/>
      <c r="I5" s="97"/>
      <c r="J5" s="97"/>
      <c r="K5" s="97"/>
      <c r="L5" s="97"/>
      <c r="M5" s="141" t="s">
        <v>168</v>
      </c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141" t="s">
        <v>168</v>
      </c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  <c r="AV5" s="97"/>
      <c r="AW5" s="97"/>
      <c r="AX5" s="97"/>
    </row>
    <row r="6" spans="2:50" ht="13.5" hidden="1">
      <c r="B6" s="98" t="s">
        <v>164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141" t="s">
        <v>169</v>
      </c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141" t="s">
        <v>169</v>
      </c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  <c r="AV6" s="97"/>
      <c r="AW6" s="97"/>
      <c r="AX6" s="97"/>
    </row>
    <row r="7" spans="2:50" ht="13.5" hidden="1">
      <c r="B7" s="98" t="s">
        <v>107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141" t="s">
        <v>170</v>
      </c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141" t="s">
        <v>170</v>
      </c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</row>
    <row r="8" spans="2:50" ht="18.75" hidden="1" thickBot="1">
      <c r="B8" s="92" t="s">
        <v>90</v>
      </c>
      <c r="D8" s="92" t="s">
        <v>91</v>
      </c>
      <c r="E8" s="92"/>
      <c r="F8" s="92"/>
      <c r="G8" s="92"/>
      <c r="H8" s="92"/>
      <c r="I8" s="92"/>
      <c r="J8" s="92"/>
      <c r="K8" s="99"/>
      <c r="L8" s="92" t="s">
        <v>92</v>
      </c>
      <c r="M8" s="92" t="s">
        <v>91</v>
      </c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E8" s="92" t="s">
        <v>189</v>
      </c>
      <c r="AF8" s="92" t="s">
        <v>191</v>
      </c>
      <c r="AG8" s="92" t="s">
        <v>190</v>
      </c>
      <c r="AH8" s="92"/>
      <c r="AI8" s="92"/>
      <c r="AJ8" s="92"/>
      <c r="AK8" s="92"/>
      <c r="AL8" s="92"/>
      <c r="AM8" s="92"/>
      <c r="AN8" s="92"/>
      <c r="AO8" s="92"/>
      <c r="AP8" s="143" t="s">
        <v>92</v>
      </c>
      <c r="AQ8" s="92"/>
      <c r="AS8" s="92"/>
      <c r="AT8" s="92"/>
      <c r="AU8" s="92"/>
      <c r="AV8" s="92"/>
      <c r="AX8" s="92" t="s">
        <v>92</v>
      </c>
    </row>
    <row r="9" spans="2:42" ht="19.5" customHeight="1" thickBot="1">
      <c r="B9" s="177" t="s">
        <v>195</v>
      </c>
      <c r="C9" s="179" t="s">
        <v>84</v>
      </c>
      <c r="D9" s="174" t="s">
        <v>192</v>
      </c>
      <c r="E9" s="175"/>
      <c r="F9" s="175"/>
      <c r="G9" s="175"/>
      <c r="H9" s="175"/>
      <c r="I9" s="175"/>
      <c r="J9" s="175"/>
      <c r="K9" s="175"/>
      <c r="L9" s="176"/>
      <c r="M9" s="174" t="s">
        <v>193</v>
      </c>
      <c r="N9" s="175"/>
      <c r="O9" s="175"/>
      <c r="P9" s="175"/>
      <c r="Q9" s="175"/>
      <c r="R9" s="175"/>
      <c r="S9" s="175"/>
      <c r="T9" s="175"/>
      <c r="U9" s="175"/>
      <c r="V9" s="175"/>
      <c r="W9" s="175"/>
      <c r="X9" s="175"/>
      <c r="Y9" s="175"/>
      <c r="Z9" s="175"/>
      <c r="AA9" s="175"/>
      <c r="AB9" s="175"/>
      <c r="AC9" s="175"/>
      <c r="AD9" s="175"/>
      <c r="AE9" s="176"/>
      <c r="AF9" s="274" t="s">
        <v>194</v>
      </c>
      <c r="AG9" s="275"/>
      <c r="AH9" s="275"/>
      <c r="AI9" s="275"/>
      <c r="AJ9" s="275"/>
      <c r="AK9" s="275"/>
      <c r="AL9" s="275"/>
      <c r="AM9" s="275"/>
      <c r="AN9" s="275"/>
      <c r="AO9" s="276"/>
      <c r="AP9" s="184" t="s">
        <v>197</v>
      </c>
    </row>
    <row r="10" spans="2:42" ht="12.75" customHeight="1">
      <c r="B10" s="178"/>
      <c r="C10" s="180"/>
      <c r="D10" s="181" t="s">
        <v>93</v>
      </c>
      <c r="E10" s="182"/>
      <c r="F10" s="182"/>
      <c r="G10" s="182"/>
      <c r="H10" s="182"/>
      <c r="I10" s="182"/>
      <c r="J10" s="182"/>
      <c r="K10" s="182"/>
      <c r="L10" s="183"/>
      <c r="M10" s="277" t="s">
        <v>184</v>
      </c>
      <c r="N10" s="278"/>
      <c r="O10" s="278"/>
      <c r="P10" s="278"/>
      <c r="Q10" s="277" t="s">
        <v>185</v>
      </c>
      <c r="R10" s="278"/>
      <c r="S10" s="278"/>
      <c r="T10" s="278"/>
      <c r="U10" s="277" t="s">
        <v>186</v>
      </c>
      <c r="V10" s="278"/>
      <c r="W10" s="278"/>
      <c r="X10" s="278"/>
      <c r="Y10" s="278"/>
      <c r="Z10" s="278"/>
      <c r="AA10" s="278"/>
      <c r="AB10" s="278"/>
      <c r="AC10" s="278"/>
      <c r="AD10" s="278"/>
      <c r="AE10" s="279"/>
      <c r="AF10" s="277" t="s">
        <v>177</v>
      </c>
      <c r="AG10" s="278"/>
      <c r="AH10" s="278"/>
      <c r="AI10" s="278"/>
      <c r="AJ10" s="279"/>
      <c r="AK10" s="186" t="s">
        <v>175</v>
      </c>
      <c r="AL10" s="186"/>
      <c r="AM10" s="186"/>
      <c r="AN10" s="286"/>
      <c r="AO10" s="282" t="s">
        <v>98</v>
      </c>
      <c r="AP10" s="185"/>
    </row>
    <row r="11" spans="2:42" ht="12.75" customHeight="1">
      <c r="B11" s="178"/>
      <c r="C11" s="180"/>
      <c r="D11" s="172" t="s">
        <v>94</v>
      </c>
      <c r="E11" s="186" t="s">
        <v>176</v>
      </c>
      <c r="F11" s="186"/>
      <c r="G11" s="186"/>
      <c r="H11" s="186"/>
      <c r="I11" s="186"/>
      <c r="J11" s="186"/>
      <c r="K11" s="186"/>
      <c r="L11" s="203" t="s">
        <v>97</v>
      </c>
      <c r="M11" s="280"/>
      <c r="N11" s="187"/>
      <c r="O11" s="187"/>
      <c r="P11" s="187"/>
      <c r="Q11" s="280"/>
      <c r="R11" s="187"/>
      <c r="S11" s="187"/>
      <c r="T11" s="187"/>
      <c r="U11" s="280"/>
      <c r="V11" s="187"/>
      <c r="W11" s="187"/>
      <c r="X11" s="187"/>
      <c r="Y11" s="187"/>
      <c r="Z11" s="187"/>
      <c r="AA11" s="187"/>
      <c r="AB11" s="187"/>
      <c r="AC11" s="187"/>
      <c r="AD11" s="187"/>
      <c r="AE11" s="281"/>
      <c r="AF11" s="280"/>
      <c r="AG11" s="187"/>
      <c r="AH11" s="187"/>
      <c r="AI11" s="187"/>
      <c r="AJ11" s="281"/>
      <c r="AK11" s="188"/>
      <c r="AL11" s="188"/>
      <c r="AM11" s="188"/>
      <c r="AN11" s="287"/>
      <c r="AO11" s="283"/>
      <c r="AP11" s="185"/>
    </row>
    <row r="12" spans="2:42" ht="15.75" customHeight="1" thickBot="1">
      <c r="B12" s="178"/>
      <c r="C12" s="180"/>
      <c r="D12" s="173"/>
      <c r="E12" s="187"/>
      <c r="F12" s="187"/>
      <c r="G12" s="187"/>
      <c r="H12" s="187"/>
      <c r="I12" s="187"/>
      <c r="J12" s="187"/>
      <c r="K12" s="188"/>
      <c r="L12" s="204"/>
      <c r="M12" s="178" t="s">
        <v>181</v>
      </c>
      <c r="N12" s="162" t="s">
        <v>182</v>
      </c>
      <c r="O12" s="162" t="s">
        <v>183</v>
      </c>
      <c r="P12" s="180" t="s">
        <v>148</v>
      </c>
      <c r="Q12" s="165" t="s">
        <v>100</v>
      </c>
      <c r="R12" s="167" t="s">
        <v>99</v>
      </c>
      <c r="S12" s="167" t="s">
        <v>102</v>
      </c>
      <c r="T12" s="170" t="s">
        <v>149</v>
      </c>
      <c r="U12" s="236" t="s">
        <v>187</v>
      </c>
      <c r="V12" s="237"/>
      <c r="W12" s="237"/>
      <c r="X12" s="237"/>
      <c r="Y12" s="242" t="s">
        <v>188</v>
      </c>
      <c r="Z12" s="243"/>
      <c r="AA12" s="243"/>
      <c r="AB12" s="243"/>
      <c r="AC12" s="243"/>
      <c r="AD12" s="243"/>
      <c r="AE12" s="244"/>
      <c r="AF12" s="296" t="s">
        <v>174</v>
      </c>
      <c r="AG12" s="297"/>
      <c r="AH12" s="297"/>
      <c r="AI12" s="298"/>
      <c r="AJ12" s="231" t="s">
        <v>150</v>
      </c>
      <c r="AK12" s="288"/>
      <c r="AL12" s="188"/>
      <c r="AM12" s="188"/>
      <c r="AN12" s="287"/>
      <c r="AO12" s="283"/>
      <c r="AP12" s="185"/>
    </row>
    <row r="13" spans="2:42" ht="15.75" customHeight="1">
      <c r="B13" s="178"/>
      <c r="C13" s="180"/>
      <c r="D13" s="173"/>
      <c r="E13" s="193" t="s">
        <v>152</v>
      </c>
      <c r="F13" s="196" t="s">
        <v>153</v>
      </c>
      <c r="G13" s="269" t="s">
        <v>156</v>
      </c>
      <c r="H13" s="186"/>
      <c r="I13" s="186"/>
      <c r="J13" s="186"/>
      <c r="K13" s="295" t="s">
        <v>161</v>
      </c>
      <c r="L13" s="204"/>
      <c r="M13" s="178"/>
      <c r="N13" s="162"/>
      <c r="O13" s="162"/>
      <c r="P13" s="180"/>
      <c r="Q13" s="165"/>
      <c r="R13" s="167"/>
      <c r="S13" s="167"/>
      <c r="T13" s="170"/>
      <c r="U13" s="238"/>
      <c r="V13" s="239"/>
      <c r="W13" s="239"/>
      <c r="X13" s="239"/>
      <c r="Y13" s="238"/>
      <c r="Z13" s="239"/>
      <c r="AA13" s="239"/>
      <c r="AB13" s="239"/>
      <c r="AC13" s="239"/>
      <c r="AD13" s="239"/>
      <c r="AE13" s="245"/>
      <c r="AF13" s="299"/>
      <c r="AG13" s="300"/>
      <c r="AH13" s="300"/>
      <c r="AI13" s="301"/>
      <c r="AJ13" s="263"/>
      <c r="AK13" s="280"/>
      <c r="AL13" s="187"/>
      <c r="AM13" s="187"/>
      <c r="AN13" s="281"/>
      <c r="AO13" s="283"/>
      <c r="AP13" s="185"/>
    </row>
    <row r="14" spans="2:42" ht="14.25" customHeight="1">
      <c r="B14" s="178"/>
      <c r="C14" s="180"/>
      <c r="D14" s="173"/>
      <c r="E14" s="194"/>
      <c r="F14" s="197"/>
      <c r="G14" s="270"/>
      <c r="H14" s="187"/>
      <c r="I14" s="187"/>
      <c r="J14" s="187"/>
      <c r="K14" s="204"/>
      <c r="L14" s="204"/>
      <c r="M14" s="178"/>
      <c r="N14" s="162"/>
      <c r="O14" s="162"/>
      <c r="P14" s="180"/>
      <c r="Q14" s="165"/>
      <c r="R14" s="167"/>
      <c r="S14" s="167"/>
      <c r="T14" s="170"/>
      <c r="U14" s="217" t="s">
        <v>104</v>
      </c>
      <c r="V14" s="220" t="s">
        <v>105</v>
      </c>
      <c r="W14" s="221" t="s">
        <v>106</v>
      </c>
      <c r="X14" s="240" t="s">
        <v>108</v>
      </c>
      <c r="Y14" s="121"/>
      <c r="Z14" s="118" t="s">
        <v>109</v>
      </c>
      <c r="AA14" s="118" t="s">
        <v>110</v>
      </c>
      <c r="AB14" s="118" t="s">
        <v>111</v>
      </c>
      <c r="AC14" s="118" t="s">
        <v>112</v>
      </c>
      <c r="AD14" s="118" t="s">
        <v>113</v>
      </c>
      <c r="AE14" s="122" t="s">
        <v>114</v>
      </c>
      <c r="AF14" s="302"/>
      <c r="AG14" s="303"/>
      <c r="AH14" s="303"/>
      <c r="AI14" s="304"/>
      <c r="AJ14" s="263"/>
      <c r="AK14" s="217" t="s">
        <v>104</v>
      </c>
      <c r="AL14" s="220" t="s">
        <v>105</v>
      </c>
      <c r="AM14" s="221" t="s">
        <v>106</v>
      </c>
      <c r="AN14" s="240" t="s">
        <v>151</v>
      </c>
      <c r="AO14" s="284"/>
      <c r="AP14" s="185"/>
    </row>
    <row r="15" spans="2:42" ht="13.5" customHeight="1">
      <c r="B15" s="178"/>
      <c r="C15" s="180"/>
      <c r="D15" s="173"/>
      <c r="E15" s="194"/>
      <c r="F15" s="197"/>
      <c r="G15" s="197" t="s">
        <v>154</v>
      </c>
      <c r="H15" s="196" t="s">
        <v>158</v>
      </c>
      <c r="I15" s="196" t="s">
        <v>159</v>
      </c>
      <c r="J15" s="269" t="s">
        <v>160</v>
      </c>
      <c r="K15" s="204"/>
      <c r="L15" s="204"/>
      <c r="M15" s="178"/>
      <c r="N15" s="162"/>
      <c r="O15" s="162"/>
      <c r="P15" s="180"/>
      <c r="Q15" s="165"/>
      <c r="R15" s="167"/>
      <c r="S15" s="167"/>
      <c r="T15" s="170"/>
      <c r="U15" s="218"/>
      <c r="V15" s="162"/>
      <c r="W15" s="222"/>
      <c r="X15" s="180"/>
      <c r="Y15" s="216" t="s">
        <v>121</v>
      </c>
      <c r="Z15" s="229"/>
      <c r="AA15" s="229" t="s">
        <v>126</v>
      </c>
      <c r="AB15" s="229" t="s">
        <v>127</v>
      </c>
      <c r="AC15" s="229" t="s">
        <v>128</v>
      </c>
      <c r="AD15" s="229"/>
      <c r="AE15" s="224"/>
      <c r="AF15" s="233" t="s">
        <v>143</v>
      </c>
      <c r="AG15" s="220" t="s">
        <v>178</v>
      </c>
      <c r="AH15" s="220" t="s">
        <v>179</v>
      </c>
      <c r="AI15" s="220" t="s">
        <v>147</v>
      </c>
      <c r="AJ15" s="263"/>
      <c r="AK15" s="218"/>
      <c r="AL15" s="162"/>
      <c r="AM15" s="222"/>
      <c r="AN15" s="180"/>
      <c r="AO15" s="284"/>
      <c r="AP15" s="185"/>
    </row>
    <row r="16" spans="2:42" ht="13.5" customHeight="1">
      <c r="B16" s="178"/>
      <c r="C16" s="180"/>
      <c r="D16" s="173"/>
      <c r="E16" s="194"/>
      <c r="F16" s="197"/>
      <c r="G16" s="197"/>
      <c r="H16" s="197"/>
      <c r="I16" s="197"/>
      <c r="J16" s="271"/>
      <c r="K16" s="204"/>
      <c r="L16" s="204"/>
      <c r="M16" s="178"/>
      <c r="N16" s="162"/>
      <c r="O16" s="162"/>
      <c r="P16" s="180"/>
      <c r="Q16" s="165"/>
      <c r="R16" s="167"/>
      <c r="S16" s="167"/>
      <c r="T16" s="170"/>
      <c r="U16" s="218"/>
      <c r="V16" s="162"/>
      <c r="W16" s="222"/>
      <c r="X16" s="180"/>
      <c r="Y16" s="216"/>
      <c r="Z16" s="230"/>
      <c r="AA16" s="230"/>
      <c r="AB16" s="230"/>
      <c r="AC16" s="230"/>
      <c r="AD16" s="230"/>
      <c r="AE16" s="225"/>
      <c r="AF16" s="178"/>
      <c r="AG16" s="162"/>
      <c r="AH16" s="162"/>
      <c r="AI16" s="162"/>
      <c r="AJ16" s="263"/>
      <c r="AK16" s="218"/>
      <c r="AL16" s="162"/>
      <c r="AM16" s="222"/>
      <c r="AN16" s="180"/>
      <c r="AO16" s="284"/>
      <c r="AP16" s="185"/>
    </row>
    <row r="17" spans="2:42" ht="14.25" customHeight="1">
      <c r="B17" s="178"/>
      <c r="C17" s="180"/>
      <c r="D17" s="173"/>
      <c r="E17" s="194"/>
      <c r="F17" s="197"/>
      <c r="G17" s="197"/>
      <c r="H17" s="197"/>
      <c r="I17" s="197"/>
      <c r="J17" s="271"/>
      <c r="K17" s="204"/>
      <c r="L17" s="204"/>
      <c r="M17" s="178"/>
      <c r="N17" s="162"/>
      <c r="O17" s="162"/>
      <c r="P17" s="180"/>
      <c r="Q17" s="165"/>
      <c r="R17" s="167"/>
      <c r="S17" s="167"/>
      <c r="T17" s="170"/>
      <c r="U17" s="218"/>
      <c r="V17" s="162"/>
      <c r="W17" s="222"/>
      <c r="X17" s="180"/>
      <c r="Y17" s="216" t="s">
        <v>122</v>
      </c>
      <c r="Z17" s="229" t="s">
        <v>109</v>
      </c>
      <c r="AA17" s="229" t="s">
        <v>110</v>
      </c>
      <c r="AB17" s="229" t="s">
        <v>111</v>
      </c>
      <c r="AC17" s="229" t="s">
        <v>112</v>
      </c>
      <c r="AD17" s="229" t="s">
        <v>113</v>
      </c>
      <c r="AE17" s="224" t="s">
        <v>114</v>
      </c>
      <c r="AF17" s="178"/>
      <c r="AG17" s="162"/>
      <c r="AH17" s="162"/>
      <c r="AI17" s="162"/>
      <c r="AJ17" s="263"/>
      <c r="AK17" s="218"/>
      <c r="AL17" s="162"/>
      <c r="AM17" s="222"/>
      <c r="AN17" s="180"/>
      <c r="AO17" s="284"/>
      <c r="AP17" s="185"/>
    </row>
    <row r="18" spans="2:42" ht="14.25" customHeight="1">
      <c r="B18" s="178"/>
      <c r="C18" s="180"/>
      <c r="D18" s="173"/>
      <c r="E18" s="194"/>
      <c r="F18" s="197"/>
      <c r="G18" s="197"/>
      <c r="H18" s="197"/>
      <c r="I18" s="197"/>
      <c r="J18" s="271"/>
      <c r="K18" s="204"/>
      <c r="L18" s="204"/>
      <c r="M18" s="178"/>
      <c r="N18" s="162"/>
      <c r="O18" s="162"/>
      <c r="P18" s="180"/>
      <c r="Q18" s="165"/>
      <c r="R18" s="167"/>
      <c r="S18" s="167"/>
      <c r="T18" s="170"/>
      <c r="U18" s="218"/>
      <c r="V18" s="162"/>
      <c r="W18" s="222"/>
      <c r="X18" s="180"/>
      <c r="Y18" s="216"/>
      <c r="Z18" s="235"/>
      <c r="AA18" s="235"/>
      <c r="AB18" s="235"/>
      <c r="AC18" s="235"/>
      <c r="AD18" s="235"/>
      <c r="AE18" s="226"/>
      <c r="AF18" s="178"/>
      <c r="AG18" s="162"/>
      <c r="AH18" s="162"/>
      <c r="AI18" s="162"/>
      <c r="AJ18" s="263"/>
      <c r="AK18" s="218"/>
      <c r="AL18" s="162"/>
      <c r="AM18" s="222"/>
      <c r="AN18" s="180"/>
      <c r="AO18" s="284"/>
      <c r="AP18" s="185"/>
    </row>
    <row r="19" spans="2:42" ht="13.5" customHeight="1">
      <c r="B19" s="178"/>
      <c r="C19" s="180"/>
      <c r="D19" s="173"/>
      <c r="E19" s="194"/>
      <c r="F19" s="197"/>
      <c r="G19" s="197"/>
      <c r="H19" s="197"/>
      <c r="I19" s="197"/>
      <c r="J19" s="271"/>
      <c r="K19" s="204"/>
      <c r="L19" s="204"/>
      <c r="M19" s="178"/>
      <c r="N19" s="162"/>
      <c r="O19" s="162"/>
      <c r="P19" s="180"/>
      <c r="Q19" s="165"/>
      <c r="R19" s="167"/>
      <c r="S19" s="167"/>
      <c r="T19" s="170"/>
      <c r="U19" s="218"/>
      <c r="V19" s="162"/>
      <c r="W19" s="222"/>
      <c r="X19" s="180"/>
      <c r="Y19" s="216" t="s">
        <v>123</v>
      </c>
      <c r="Z19" s="229"/>
      <c r="AA19" s="229" t="s">
        <v>129</v>
      </c>
      <c r="AB19" s="229" t="s">
        <v>130</v>
      </c>
      <c r="AC19" s="229" t="s">
        <v>131</v>
      </c>
      <c r="AD19" s="229" t="s">
        <v>132</v>
      </c>
      <c r="AE19" s="224" t="s">
        <v>133</v>
      </c>
      <c r="AF19" s="178"/>
      <c r="AG19" s="162"/>
      <c r="AH19" s="162"/>
      <c r="AI19" s="162"/>
      <c r="AJ19" s="263"/>
      <c r="AK19" s="218"/>
      <c r="AL19" s="162"/>
      <c r="AM19" s="222"/>
      <c r="AN19" s="180"/>
      <c r="AO19" s="284"/>
      <c r="AP19" s="185"/>
    </row>
    <row r="20" spans="2:42" ht="14.25" customHeight="1">
      <c r="B20" s="178"/>
      <c r="C20" s="180"/>
      <c r="D20" s="173"/>
      <c r="E20" s="194"/>
      <c r="F20" s="197"/>
      <c r="G20" s="197"/>
      <c r="H20" s="197"/>
      <c r="I20" s="197"/>
      <c r="J20" s="271"/>
      <c r="K20" s="204"/>
      <c r="L20" s="204"/>
      <c r="M20" s="178"/>
      <c r="N20" s="162"/>
      <c r="O20" s="162"/>
      <c r="P20" s="180"/>
      <c r="Q20" s="165"/>
      <c r="R20" s="167"/>
      <c r="S20" s="167"/>
      <c r="T20" s="170"/>
      <c r="U20" s="218"/>
      <c r="V20" s="162"/>
      <c r="W20" s="222"/>
      <c r="X20" s="180"/>
      <c r="Y20" s="216"/>
      <c r="Z20" s="230"/>
      <c r="AA20" s="230"/>
      <c r="AB20" s="230"/>
      <c r="AC20" s="230"/>
      <c r="AD20" s="230"/>
      <c r="AE20" s="225"/>
      <c r="AF20" s="178"/>
      <c r="AG20" s="162"/>
      <c r="AH20" s="162"/>
      <c r="AI20" s="162"/>
      <c r="AJ20" s="263"/>
      <c r="AK20" s="218"/>
      <c r="AL20" s="162"/>
      <c r="AM20" s="222"/>
      <c r="AN20" s="180"/>
      <c r="AO20" s="284"/>
      <c r="AP20" s="185"/>
    </row>
    <row r="21" spans="2:42" ht="13.5" customHeight="1">
      <c r="B21" s="178"/>
      <c r="C21" s="180"/>
      <c r="D21" s="173"/>
      <c r="E21" s="194"/>
      <c r="F21" s="197"/>
      <c r="G21" s="197"/>
      <c r="H21" s="197"/>
      <c r="I21" s="197"/>
      <c r="J21" s="271"/>
      <c r="K21" s="204"/>
      <c r="L21" s="204"/>
      <c r="M21" s="178"/>
      <c r="N21" s="162"/>
      <c r="O21" s="162"/>
      <c r="P21" s="180"/>
      <c r="Q21" s="165"/>
      <c r="R21" s="167"/>
      <c r="S21" s="167"/>
      <c r="T21" s="170"/>
      <c r="U21" s="218"/>
      <c r="V21" s="162"/>
      <c r="W21" s="222"/>
      <c r="X21" s="180"/>
      <c r="Y21" s="216" t="s">
        <v>124</v>
      </c>
      <c r="Z21" s="229"/>
      <c r="AA21" s="229"/>
      <c r="AB21" s="272" t="s">
        <v>134</v>
      </c>
      <c r="AC21" s="272" t="s">
        <v>135</v>
      </c>
      <c r="AD21" s="272" t="s">
        <v>136</v>
      </c>
      <c r="AE21" s="265" t="s">
        <v>137</v>
      </c>
      <c r="AF21" s="178"/>
      <c r="AG21" s="162"/>
      <c r="AH21" s="162"/>
      <c r="AI21" s="162"/>
      <c r="AJ21" s="263"/>
      <c r="AK21" s="218"/>
      <c r="AL21" s="162"/>
      <c r="AM21" s="222"/>
      <c r="AN21" s="180"/>
      <c r="AO21" s="284"/>
      <c r="AP21" s="185"/>
    </row>
    <row r="22" spans="2:42" ht="14.25" customHeight="1">
      <c r="B22" s="178"/>
      <c r="C22" s="180"/>
      <c r="D22" s="173"/>
      <c r="E22" s="194"/>
      <c r="F22" s="197"/>
      <c r="G22" s="197"/>
      <c r="H22" s="197"/>
      <c r="I22" s="197"/>
      <c r="J22" s="271"/>
      <c r="K22" s="204"/>
      <c r="L22" s="204"/>
      <c r="M22" s="178"/>
      <c r="N22" s="162"/>
      <c r="O22" s="162"/>
      <c r="P22" s="180"/>
      <c r="Q22" s="165"/>
      <c r="R22" s="167"/>
      <c r="S22" s="167"/>
      <c r="T22" s="170"/>
      <c r="U22" s="218"/>
      <c r="V22" s="162"/>
      <c r="W22" s="222"/>
      <c r="X22" s="180"/>
      <c r="Y22" s="216"/>
      <c r="Z22" s="230"/>
      <c r="AA22" s="230"/>
      <c r="AB22" s="273"/>
      <c r="AC22" s="273"/>
      <c r="AD22" s="273"/>
      <c r="AE22" s="266"/>
      <c r="AF22" s="178"/>
      <c r="AG22" s="162"/>
      <c r="AH22" s="162"/>
      <c r="AI22" s="162"/>
      <c r="AJ22" s="263"/>
      <c r="AK22" s="218"/>
      <c r="AL22" s="162"/>
      <c r="AM22" s="222"/>
      <c r="AN22" s="180"/>
      <c r="AO22" s="284"/>
      <c r="AP22" s="185"/>
    </row>
    <row r="23" spans="2:42" ht="13.5" customHeight="1">
      <c r="B23" s="178"/>
      <c r="C23" s="180"/>
      <c r="D23" s="173"/>
      <c r="E23" s="194"/>
      <c r="F23" s="197"/>
      <c r="G23" s="197"/>
      <c r="H23" s="197"/>
      <c r="I23" s="197"/>
      <c r="J23" s="271"/>
      <c r="K23" s="204"/>
      <c r="L23" s="204"/>
      <c r="M23" s="178"/>
      <c r="N23" s="162"/>
      <c r="O23" s="162"/>
      <c r="P23" s="180"/>
      <c r="Q23" s="165"/>
      <c r="R23" s="167"/>
      <c r="S23" s="167"/>
      <c r="T23" s="170"/>
      <c r="U23" s="218"/>
      <c r="V23" s="162"/>
      <c r="W23" s="222"/>
      <c r="X23" s="180"/>
      <c r="Y23" s="216" t="s">
        <v>125</v>
      </c>
      <c r="Z23" s="252"/>
      <c r="AA23" s="262" t="s">
        <v>138</v>
      </c>
      <c r="AB23" s="241" t="s">
        <v>139</v>
      </c>
      <c r="AC23" s="241" t="s">
        <v>140</v>
      </c>
      <c r="AD23" s="241" t="s">
        <v>141</v>
      </c>
      <c r="AE23" s="290" t="s">
        <v>142</v>
      </c>
      <c r="AF23" s="234"/>
      <c r="AG23" s="163"/>
      <c r="AH23" s="163"/>
      <c r="AI23" s="162"/>
      <c r="AJ23" s="263"/>
      <c r="AK23" s="218"/>
      <c r="AL23" s="162"/>
      <c r="AM23" s="222"/>
      <c r="AN23" s="180"/>
      <c r="AO23" s="284"/>
      <c r="AP23" s="185"/>
    </row>
    <row r="24" spans="2:42" ht="13.5" customHeight="1">
      <c r="B24" s="178"/>
      <c r="C24" s="180"/>
      <c r="D24" s="173"/>
      <c r="E24" s="194"/>
      <c r="F24" s="197"/>
      <c r="G24" s="197"/>
      <c r="H24" s="197"/>
      <c r="I24" s="197"/>
      <c r="J24" s="271"/>
      <c r="K24" s="204"/>
      <c r="L24" s="204"/>
      <c r="M24" s="178"/>
      <c r="N24" s="162"/>
      <c r="O24" s="162"/>
      <c r="P24" s="180"/>
      <c r="Q24" s="165"/>
      <c r="R24" s="167"/>
      <c r="S24" s="167"/>
      <c r="T24" s="170"/>
      <c r="U24" s="218"/>
      <c r="V24" s="162"/>
      <c r="W24" s="222"/>
      <c r="X24" s="180"/>
      <c r="Y24" s="216"/>
      <c r="Z24" s="252"/>
      <c r="AA24" s="262"/>
      <c r="AB24" s="241"/>
      <c r="AC24" s="241"/>
      <c r="AD24" s="241"/>
      <c r="AE24" s="290"/>
      <c r="AF24" s="227" t="s">
        <v>144</v>
      </c>
      <c r="AG24" s="229" t="s">
        <v>146</v>
      </c>
      <c r="AH24" s="229" t="s">
        <v>145</v>
      </c>
      <c r="AI24" s="162"/>
      <c r="AJ24" s="263"/>
      <c r="AK24" s="218"/>
      <c r="AL24" s="162"/>
      <c r="AM24" s="222"/>
      <c r="AN24" s="180"/>
      <c r="AO24" s="284"/>
      <c r="AP24" s="185"/>
    </row>
    <row r="25" spans="2:42" ht="14.25" customHeight="1">
      <c r="B25" s="178"/>
      <c r="C25" s="180"/>
      <c r="D25" s="173"/>
      <c r="E25" s="195"/>
      <c r="F25" s="198"/>
      <c r="G25" s="198"/>
      <c r="H25" s="198"/>
      <c r="I25" s="198"/>
      <c r="J25" s="270"/>
      <c r="K25" s="204"/>
      <c r="L25" s="204"/>
      <c r="M25" s="178"/>
      <c r="N25" s="162"/>
      <c r="O25" s="162"/>
      <c r="P25" s="180"/>
      <c r="Q25" s="166"/>
      <c r="R25" s="168"/>
      <c r="S25" s="168"/>
      <c r="T25" s="170"/>
      <c r="U25" s="219"/>
      <c r="V25" s="163"/>
      <c r="W25" s="223"/>
      <c r="X25" s="180"/>
      <c r="Y25" s="121"/>
      <c r="Z25" s="109"/>
      <c r="AA25" s="120"/>
      <c r="AB25" s="120"/>
      <c r="AC25" s="117"/>
      <c r="AD25" s="120"/>
      <c r="AE25" s="231" t="s">
        <v>173</v>
      </c>
      <c r="AF25" s="228"/>
      <c r="AG25" s="230"/>
      <c r="AH25" s="230"/>
      <c r="AI25" s="162"/>
      <c r="AJ25" s="263"/>
      <c r="AK25" s="219"/>
      <c r="AL25" s="163"/>
      <c r="AM25" s="223"/>
      <c r="AN25" s="180"/>
      <c r="AO25" s="284"/>
      <c r="AP25" s="185"/>
    </row>
    <row r="26" spans="2:42" ht="14.25" customHeight="1">
      <c r="B26" s="178"/>
      <c r="C26" s="180"/>
      <c r="D26" s="128" t="s">
        <v>96</v>
      </c>
      <c r="E26" s="110" t="s">
        <v>96</v>
      </c>
      <c r="F26" s="134" t="s">
        <v>96</v>
      </c>
      <c r="G26" s="134" t="s">
        <v>96</v>
      </c>
      <c r="H26" s="134" t="s">
        <v>96</v>
      </c>
      <c r="I26" s="134" t="s">
        <v>96</v>
      </c>
      <c r="J26" s="125" t="s">
        <v>96</v>
      </c>
      <c r="K26" s="204"/>
      <c r="L26" s="204"/>
      <c r="M26" s="178"/>
      <c r="N26" s="162"/>
      <c r="O26" s="162"/>
      <c r="P26" s="180"/>
      <c r="Q26" s="108" t="s">
        <v>96</v>
      </c>
      <c r="R26" s="134" t="s">
        <v>96</v>
      </c>
      <c r="S26" s="148" t="s">
        <v>96</v>
      </c>
      <c r="T26" s="170"/>
      <c r="U26" s="108" t="s">
        <v>96</v>
      </c>
      <c r="V26" s="114" t="s">
        <v>96</v>
      </c>
      <c r="W26" s="148" t="s">
        <v>96</v>
      </c>
      <c r="X26" s="180"/>
      <c r="Y26" s="121"/>
      <c r="Z26" s="114"/>
      <c r="AA26" s="114"/>
      <c r="AB26" s="114"/>
      <c r="AC26" s="114"/>
      <c r="AD26" s="114"/>
      <c r="AE26" s="170"/>
      <c r="AF26" s="108" t="s">
        <v>96</v>
      </c>
      <c r="AG26" s="114" t="s">
        <v>96</v>
      </c>
      <c r="AH26" s="114" t="s">
        <v>96</v>
      </c>
      <c r="AI26" s="162"/>
      <c r="AJ26" s="263"/>
      <c r="AK26" s="104" t="s">
        <v>96</v>
      </c>
      <c r="AL26" s="104" t="s">
        <v>96</v>
      </c>
      <c r="AM26" s="104" t="s">
        <v>96</v>
      </c>
      <c r="AN26" s="180"/>
      <c r="AO26" s="284"/>
      <c r="AP26" s="185"/>
    </row>
    <row r="27" spans="2:42" ht="14.25" customHeight="1">
      <c r="B27" s="178"/>
      <c r="C27" s="180"/>
      <c r="D27" s="129" t="s">
        <v>155</v>
      </c>
      <c r="E27" s="127" t="s">
        <v>155</v>
      </c>
      <c r="F27" s="115" t="s">
        <v>155</v>
      </c>
      <c r="G27" s="115" t="s">
        <v>155</v>
      </c>
      <c r="H27" s="115" t="s">
        <v>155</v>
      </c>
      <c r="I27" s="115" t="s">
        <v>155</v>
      </c>
      <c r="J27" s="119" t="s">
        <v>155</v>
      </c>
      <c r="K27" s="204"/>
      <c r="L27" s="204"/>
      <c r="M27" s="178"/>
      <c r="N27" s="162"/>
      <c r="O27" s="162"/>
      <c r="P27" s="180"/>
      <c r="Q27" s="112" t="s">
        <v>101</v>
      </c>
      <c r="R27" s="115" t="s">
        <v>101</v>
      </c>
      <c r="S27" s="127" t="s">
        <v>103</v>
      </c>
      <c r="T27" s="170"/>
      <c r="U27" s="112" t="s">
        <v>101</v>
      </c>
      <c r="V27" s="115" t="s">
        <v>101</v>
      </c>
      <c r="W27" s="127" t="s">
        <v>101</v>
      </c>
      <c r="X27" s="180"/>
      <c r="Y27" s="144" t="s">
        <v>109</v>
      </c>
      <c r="Z27" s="140" t="s">
        <v>110</v>
      </c>
      <c r="AA27" s="140" t="s">
        <v>111</v>
      </c>
      <c r="AB27" s="140" t="s">
        <v>112</v>
      </c>
      <c r="AC27" s="140" t="s">
        <v>113</v>
      </c>
      <c r="AD27" s="140" t="s">
        <v>114</v>
      </c>
      <c r="AE27" s="170"/>
      <c r="AF27" s="112" t="s">
        <v>101</v>
      </c>
      <c r="AG27" s="115" t="s">
        <v>101</v>
      </c>
      <c r="AH27" s="115" t="s">
        <v>101</v>
      </c>
      <c r="AI27" s="162"/>
      <c r="AJ27" s="263"/>
      <c r="AK27" s="105" t="s">
        <v>101</v>
      </c>
      <c r="AL27" s="105" t="s">
        <v>101</v>
      </c>
      <c r="AM27" s="105" t="s">
        <v>103</v>
      </c>
      <c r="AN27" s="180"/>
      <c r="AO27" s="284"/>
      <c r="AP27" s="185"/>
    </row>
    <row r="28" spans="2:42" ht="15" customHeight="1" thickBot="1">
      <c r="B28" s="178"/>
      <c r="C28" s="180"/>
      <c r="D28" s="130">
        <v>0.08</v>
      </c>
      <c r="E28" s="133">
        <v>0.1</v>
      </c>
      <c r="F28" s="136">
        <v>0.05</v>
      </c>
      <c r="G28" s="136" t="s">
        <v>157</v>
      </c>
      <c r="H28" s="136">
        <v>0.4</v>
      </c>
      <c r="I28" s="136">
        <v>0.4</v>
      </c>
      <c r="J28" s="135">
        <v>0.5</v>
      </c>
      <c r="K28" s="205"/>
      <c r="L28" s="205"/>
      <c r="M28" s="178"/>
      <c r="N28" s="163"/>
      <c r="O28" s="163"/>
      <c r="P28" s="164"/>
      <c r="Q28" s="113">
        <v>0.003</v>
      </c>
      <c r="R28" s="116">
        <v>0.006</v>
      </c>
      <c r="S28" s="149">
        <v>0.002</v>
      </c>
      <c r="T28" s="171"/>
      <c r="U28" s="113">
        <v>0.0018</v>
      </c>
      <c r="V28" s="116">
        <v>0.0036</v>
      </c>
      <c r="W28" s="149">
        <v>0.0012</v>
      </c>
      <c r="X28" s="180"/>
      <c r="Y28" s="145" t="s">
        <v>115</v>
      </c>
      <c r="Z28" s="147" t="s">
        <v>116</v>
      </c>
      <c r="AA28" s="146" t="s">
        <v>117</v>
      </c>
      <c r="AB28" s="146" t="s">
        <v>118</v>
      </c>
      <c r="AC28" s="147" t="s">
        <v>119</v>
      </c>
      <c r="AD28" s="146" t="s">
        <v>120</v>
      </c>
      <c r="AE28" s="232"/>
      <c r="AF28" s="113">
        <v>0.0018</v>
      </c>
      <c r="AG28" s="116">
        <v>0.0036</v>
      </c>
      <c r="AH28" s="116">
        <v>0.0012</v>
      </c>
      <c r="AI28" s="294"/>
      <c r="AJ28" s="264"/>
      <c r="AK28" s="103">
        <v>0.0012</v>
      </c>
      <c r="AL28" s="103">
        <v>0.0024</v>
      </c>
      <c r="AM28" s="103">
        <v>0.0006</v>
      </c>
      <c r="AN28" s="289"/>
      <c r="AO28" s="285"/>
      <c r="AP28" s="185"/>
    </row>
    <row r="29" spans="2:42" ht="14.25" customHeight="1">
      <c r="B29" s="291" t="s">
        <v>89</v>
      </c>
      <c r="C29" s="293"/>
      <c r="D29" s="189" t="s">
        <v>96</v>
      </c>
      <c r="E29" s="191" t="s">
        <v>96</v>
      </c>
      <c r="F29" s="191" t="s">
        <v>96</v>
      </c>
      <c r="G29" s="191" t="s">
        <v>96</v>
      </c>
      <c r="H29" s="191" t="s">
        <v>96</v>
      </c>
      <c r="I29" s="191" t="s">
        <v>96</v>
      </c>
      <c r="J29" s="191" t="s">
        <v>96</v>
      </c>
      <c r="K29" s="189" t="s">
        <v>95</v>
      </c>
      <c r="L29" s="201" t="s">
        <v>95</v>
      </c>
      <c r="M29" s="199" t="s">
        <v>96</v>
      </c>
      <c r="N29" s="191" t="s">
        <v>96</v>
      </c>
      <c r="O29" s="191" t="s">
        <v>96</v>
      </c>
      <c r="P29" s="169" t="s">
        <v>95</v>
      </c>
      <c r="Q29" s="199" t="s">
        <v>96</v>
      </c>
      <c r="R29" s="191" t="s">
        <v>96</v>
      </c>
      <c r="S29" s="191" t="s">
        <v>96</v>
      </c>
      <c r="T29" s="210" t="s">
        <v>95</v>
      </c>
      <c r="U29" s="212" t="s">
        <v>96</v>
      </c>
      <c r="V29" s="246" t="s">
        <v>96</v>
      </c>
      <c r="W29" s="246" t="s">
        <v>96</v>
      </c>
      <c r="X29" s="248" t="s">
        <v>95</v>
      </c>
      <c r="Y29" s="206" t="s">
        <v>96</v>
      </c>
      <c r="Z29" s="250" t="s">
        <v>96</v>
      </c>
      <c r="AA29" s="214" t="s">
        <v>96</v>
      </c>
      <c r="AB29" s="208" t="s">
        <v>96</v>
      </c>
      <c r="AC29" s="250" t="s">
        <v>96</v>
      </c>
      <c r="AD29" s="258" t="s">
        <v>96</v>
      </c>
      <c r="AE29" s="256" t="s">
        <v>95</v>
      </c>
      <c r="AF29" s="206" t="s">
        <v>96</v>
      </c>
      <c r="AG29" s="208" t="s">
        <v>96</v>
      </c>
      <c r="AH29" s="258" t="s">
        <v>96</v>
      </c>
      <c r="AI29" s="248" t="s">
        <v>95</v>
      </c>
      <c r="AJ29" s="256" t="s">
        <v>95</v>
      </c>
      <c r="AK29" s="199" t="s">
        <v>96</v>
      </c>
      <c r="AL29" s="191" t="s">
        <v>96</v>
      </c>
      <c r="AM29" s="191" t="s">
        <v>96</v>
      </c>
      <c r="AN29" s="253" t="s">
        <v>95</v>
      </c>
      <c r="AO29" s="260" t="s">
        <v>95</v>
      </c>
      <c r="AP29" s="267" t="s">
        <v>95</v>
      </c>
    </row>
    <row r="30" spans="2:42" ht="15" customHeight="1" thickBot="1">
      <c r="B30" s="292"/>
      <c r="C30" s="232"/>
      <c r="D30" s="190"/>
      <c r="E30" s="192"/>
      <c r="F30" s="192"/>
      <c r="G30" s="192"/>
      <c r="H30" s="192"/>
      <c r="I30" s="192"/>
      <c r="J30" s="192"/>
      <c r="K30" s="190"/>
      <c r="L30" s="202"/>
      <c r="M30" s="200"/>
      <c r="N30" s="192"/>
      <c r="O30" s="192"/>
      <c r="P30" s="161"/>
      <c r="Q30" s="200"/>
      <c r="R30" s="192"/>
      <c r="S30" s="192"/>
      <c r="T30" s="211"/>
      <c r="U30" s="213"/>
      <c r="V30" s="247"/>
      <c r="W30" s="247"/>
      <c r="X30" s="249"/>
      <c r="Y30" s="207"/>
      <c r="Z30" s="251"/>
      <c r="AA30" s="215"/>
      <c r="AB30" s="209"/>
      <c r="AC30" s="255"/>
      <c r="AD30" s="259"/>
      <c r="AE30" s="257"/>
      <c r="AF30" s="207"/>
      <c r="AG30" s="209"/>
      <c r="AH30" s="259"/>
      <c r="AI30" s="249"/>
      <c r="AJ30" s="257"/>
      <c r="AK30" s="200"/>
      <c r="AL30" s="192"/>
      <c r="AM30" s="192"/>
      <c r="AN30" s="254"/>
      <c r="AO30" s="261"/>
      <c r="AP30" s="268"/>
    </row>
    <row r="31" spans="2:42" ht="18">
      <c r="B31" s="100" t="s">
        <v>180</v>
      </c>
      <c r="C31" s="101">
        <v>9738216</v>
      </c>
      <c r="D31" s="160">
        <f>(23*12+11)*D$28</f>
        <v>22.96</v>
      </c>
      <c r="E31" s="126">
        <f>(92)*E$28</f>
        <v>9.200000000000001</v>
      </c>
      <c r="F31" s="126">
        <f>0*F$28</f>
        <v>0</v>
      </c>
      <c r="G31" s="126"/>
      <c r="H31" s="126">
        <f>(34*H$28)*F$28</f>
        <v>0.6800000000000002</v>
      </c>
      <c r="I31" s="126">
        <f>0*I$28</f>
        <v>0</v>
      </c>
      <c r="J31" s="131"/>
      <c r="K31" s="137">
        <f>SUM(E31:J31)</f>
        <v>9.88</v>
      </c>
      <c r="L31" s="132">
        <f>IF((SUM(D31+K31))&gt;180,"180,00",((SUM(D31+K31))))</f>
        <v>32.84</v>
      </c>
      <c r="M31" s="152">
        <v>11</v>
      </c>
      <c r="N31" s="101">
        <v>8</v>
      </c>
      <c r="O31" s="101"/>
      <c r="P31" s="150">
        <f>SUM(M31:O31)</f>
        <v>19</v>
      </c>
      <c r="Q31" s="106">
        <f>ROUND(95*Q$28,4)</f>
        <v>0.285</v>
      </c>
      <c r="R31" s="107">
        <f>ROUND(79*R$28,4)</f>
        <v>0.474</v>
      </c>
      <c r="S31" s="107">
        <f>ROUND(0*S$28,4)</f>
        <v>0</v>
      </c>
      <c r="T31" s="151">
        <f>IF((SUM(Q31:S31))&gt;48,"48,0000",((SUM(Q31:S31))))</f>
        <v>0.7589999999999999</v>
      </c>
      <c r="U31" s="106">
        <f>ROUND(37*U$28,4)</f>
        <v>0.0666</v>
      </c>
      <c r="V31" s="111">
        <f>ROUND(0*V$28,4)</f>
        <v>0</v>
      </c>
      <c r="W31" s="111">
        <f>ROUND(0*W$28,4)</f>
        <v>0</v>
      </c>
      <c r="X31" s="153">
        <f>IF((SUM(U31:W31))&gt;18,"18,0000",((SUM(U31:W31))))</f>
        <v>0.0666</v>
      </c>
      <c r="Y31" s="102"/>
      <c r="Z31" s="123"/>
      <c r="AA31" s="123"/>
      <c r="AB31" s="123"/>
      <c r="AC31" s="124"/>
      <c r="AD31" s="123"/>
      <c r="AE31" s="154">
        <f>IF((SUM(Y31:AD31))&gt;18,"18",((SUM(Y31:AD31))))</f>
        <v>0</v>
      </c>
      <c r="AF31" s="155">
        <f>IF(ROUND((0+(0*AF$28)),4)&gt;9,"9",ROUND((0+(0*AF$28)),4))</f>
        <v>0</v>
      </c>
      <c r="AG31" s="155">
        <f>IF(ROUND((0+(0*AG$28)),4)&gt;6,"6",ROUND((0+(0*AG$28)),4))</f>
        <v>0</v>
      </c>
      <c r="AH31" s="155">
        <f>IF(ROUND((0+(0*AH$28)),4)&gt;3,"3",ROUND((0+(0*AH$28)),4))</f>
        <v>0</v>
      </c>
      <c r="AI31" s="153">
        <f>IF((SUM(AF31:AH31))&gt;9,"9",((SUM(AF31:AH31))))</f>
        <v>0</v>
      </c>
      <c r="AJ31" s="156">
        <f>IF((X31+AE31+AI31)&gt;24,"24,0000",(X31+AE31+AI31))</f>
        <v>0.0666</v>
      </c>
      <c r="AK31" s="106">
        <f>ROUND(120*AK$28,2)</f>
        <v>0.14</v>
      </c>
      <c r="AL31" s="107">
        <f>ROUND(0*AL$28,2)</f>
        <v>0</v>
      </c>
      <c r="AM31" s="107">
        <f>ROUND(0*AM$28,2)</f>
        <v>0</v>
      </c>
      <c r="AN31" s="157">
        <f>IF((SUM(AK31+AL31+AM31))&gt;12,"12,0000",((SUM(AK31+AL31+AM31))))</f>
        <v>0.14</v>
      </c>
      <c r="AO31" s="158">
        <f>IF(SUM(P31+T31+AJ31+AN31)&gt;120,"120,0000",SUM(P31+T31+AJ31+AN31))</f>
        <v>19.965600000000002</v>
      </c>
      <c r="AP31" s="159">
        <f>SUM(L31+AO31)</f>
        <v>52.805600000000005</v>
      </c>
    </row>
    <row r="32" spans="2:42" ht="13.5">
      <c r="B32" s="92"/>
      <c r="C32" s="93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4"/>
      <c r="AJ32" s="94"/>
      <c r="AK32" s="94"/>
      <c r="AL32" s="94"/>
      <c r="AM32" s="94"/>
      <c r="AN32" s="94"/>
      <c r="AO32" s="94"/>
      <c r="AP32" s="95"/>
    </row>
    <row r="33" spans="2:42" ht="13.5">
      <c r="B33" s="92"/>
      <c r="C33" s="93"/>
      <c r="D33" s="94"/>
      <c r="E33" s="94"/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  <c r="V33" s="94"/>
      <c r="W33" s="94"/>
      <c r="X33" s="94"/>
      <c r="Y33" s="94"/>
      <c r="Z33" s="94"/>
      <c r="AA33" s="94"/>
      <c r="AB33" s="94"/>
      <c r="AC33" s="94"/>
      <c r="AD33" s="94"/>
      <c r="AE33" s="94"/>
      <c r="AF33" s="94"/>
      <c r="AG33" s="94"/>
      <c r="AH33" s="94"/>
      <c r="AI33" s="94"/>
      <c r="AJ33" s="94"/>
      <c r="AK33" s="94"/>
      <c r="AL33" s="94"/>
      <c r="AM33" s="94"/>
      <c r="AN33" s="94"/>
      <c r="AO33" s="94"/>
      <c r="AP33" s="95"/>
    </row>
  </sheetData>
  <sheetProtection/>
  <mergeCells count="128">
    <mergeCell ref="B29:B30"/>
    <mergeCell ref="C29:C30"/>
    <mergeCell ref="AH15:AH23"/>
    <mergeCell ref="AI15:AI28"/>
    <mergeCell ref="AH24:AH25"/>
    <mergeCell ref="AC21:AC22"/>
    <mergeCell ref="AD21:AD22"/>
    <mergeCell ref="Z19:Z20"/>
    <mergeCell ref="K13:K28"/>
    <mergeCell ref="AF12:AI14"/>
    <mergeCell ref="AF9:AO9"/>
    <mergeCell ref="U10:AE11"/>
    <mergeCell ref="AF10:AJ11"/>
    <mergeCell ref="M10:P11"/>
    <mergeCell ref="AO10:AO28"/>
    <mergeCell ref="Q10:T11"/>
    <mergeCell ref="AK10:AN13"/>
    <mergeCell ref="AN14:AN28"/>
    <mergeCell ref="AE23:AE24"/>
    <mergeCell ref="Z17:Z18"/>
    <mergeCell ref="AB19:AB20"/>
    <mergeCell ref="AA15:AA16"/>
    <mergeCell ref="M9:AE9"/>
    <mergeCell ref="AP29:AP30"/>
    <mergeCell ref="AH29:AH30"/>
    <mergeCell ref="AI29:AI30"/>
    <mergeCell ref="AK29:AK30"/>
    <mergeCell ref="AL29:AL30"/>
    <mergeCell ref="AM29:AM30"/>
    <mergeCell ref="AO29:AO30"/>
    <mergeCell ref="AA21:AA22"/>
    <mergeCell ref="AA23:AA24"/>
    <mergeCell ref="AG15:AG23"/>
    <mergeCell ref="AJ29:AJ30"/>
    <mergeCell ref="AJ12:AJ28"/>
    <mergeCell ref="AD17:AD18"/>
    <mergeCell ref="AE21:AE22"/>
    <mergeCell ref="AD23:AD24"/>
    <mergeCell ref="AB21:AB22"/>
    <mergeCell ref="AN29:AN30"/>
    <mergeCell ref="AC29:AC30"/>
    <mergeCell ref="AE29:AE30"/>
    <mergeCell ref="AD29:AD30"/>
    <mergeCell ref="AB15:AB16"/>
    <mergeCell ref="AA19:AA20"/>
    <mergeCell ref="AC15:AC16"/>
    <mergeCell ref="Y29:Y30"/>
    <mergeCell ref="Z29:Z30"/>
    <mergeCell ref="Z21:Z22"/>
    <mergeCell ref="Y21:Y22"/>
    <mergeCell ref="Y23:Y24"/>
    <mergeCell ref="Z23:Z24"/>
    <mergeCell ref="Z15:Z16"/>
    <mergeCell ref="AD19:AD20"/>
    <mergeCell ref="AE19:AE20"/>
    <mergeCell ref="AC19:AC20"/>
    <mergeCell ref="Y19:Y20"/>
    <mergeCell ref="U12:X13"/>
    <mergeCell ref="X14:X28"/>
    <mergeCell ref="AB23:AB24"/>
    <mergeCell ref="AC23:AC24"/>
    <mergeCell ref="AB17:AB18"/>
    <mergeCell ref="AC17:AC18"/>
    <mergeCell ref="U14:U25"/>
    <mergeCell ref="Y12:AE13"/>
    <mergeCell ref="Y15:Y16"/>
    <mergeCell ref="AD15:AD16"/>
    <mergeCell ref="AK14:AK25"/>
    <mergeCell ref="AL14:AL25"/>
    <mergeCell ref="AM14:AM25"/>
    <mergeCell ref="AE15:AE16"/>
    <mergeCell ref="AE17:AE18"/>
    <mergeCell ref="AF24:AF25"/>
    <mergeCell ref="AG24:AG25"/>
    <mergeCell ref="AE25:AE28"/>
    <mergeCell ref="AF15:AF23"/>
    <mergeCell ref="U29:U30"/>
    <mergeCell ref="AA29:AA30"/>
    <mergeCell ref="AB29:AB30"/>
    <mergeCell ref="Y17:Y18"/>
    <mergeCell ref="AA17:AA18"/>
    <mergeCell ref="W29:W30"/>
    <mergeCell ref="X29:X30"/>
    <mergeCell ref="V14:V25"/>
    <mergeCell ref="W14:W25"/>
    <mergeCell ref="V29:V30"/>
    <mergeCell ref="T29:T30"/>
    <mergeCell ref="Q29:Q30"/>
    <mergeCell ref="R29:R30"/>
    <mergeCell ref="S29:S30"/>
    <mergeCell ref="D29:D30"/>
    <mergeCell ref="M29:M30"/>
    <mergeCell ref="N29:N30"/>
    <mergeCell ref="O29:O30"/>
    <mergeCell ref="L29:L30"/>
    <mergeCell ref="G29:G30"/>
    <mergeCell ref="H29:H30"/>
    <mergeCell ref="I29:I30"/>
    <mergeCell ref="J29:J30"/>
    <mergeCell ref="AP9:AP28"/>
    <mergeCell ref="E11:K12"/>
    <mergeCell ref="K29:K30"/>
    <mergeCell ref="E29:E30"/>
    <mergeCell ref="F29:F30"/>
    <mergeCell ref="E13:E25"/>
    <mergeCell ref="F13:F25"/>
    <mergeCell ref="L11:L28"/>
    <mergeCell ref="AF29:AF30"/>
    <mergeCell ref="AG29:AG30"/>
    <mergeCell ref="P29:P30"/>
    <mergeCell ref="M12:M28"/>
    <mergeCell ref="N12:N28"/>
    <mergeCell ref="O12:O28"/>
    <mergeCell ref="P12:P28"/>
    <mergeCell ref="T12:T28"/>
    <mergeCell ref="Q12:Q25"/>
    <mergeCell ref="R12:R25"/>
    <mergeCell ref="S12:S25"/>
    <mergeCell ref="D9:L9"/>
    <mergeCell ref="B9:B28"/>
    <mergeCell ref="C9:C28"/>
    <mergeCell ref="D10:L10"/>
    <mergeCell ref="D11:D25"/>
    <mergeCell ref="G15:G25"/>
    <mergeCell ref="G13:J14"/>
    <mergeCell ref="H15:H25"/>
    <mergeCell ref="I15:I25"/>
    <mergeCell ref="J15:J25"/>
  </mergeCells>
  <printOptions/>
  <pageMargins left="0.25" right="0.25" top="0.75" bottom="0.75" header="0.3" footer="0.3"/>
  <pageSetup horizontalDpi="600" verticalDpi="600" orientation="landscape" paperSize="9" scale="85" r:id="rId1"/>
  <headerFooter alignWithMargins="0">
    <oddFooter>&amp;CPágina &amp;P</oddFooter>
  </headerFooter>
  <colBreaks count="2" manualBreakCount="2">
    <brk id="12" max="38" man="1"/>
    <brk id="31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C51" sqref="C51"/>
    </sheetView>
  </sheetViews>
  <sheetFormatPr defaultColWidth="11.421875" defaultRowHeight="12.75"/>
  <cols>
    <col min="1" max="1" width="26.140625" style="0" customWidth="1"/>
    <col min="2" max="2" width="9.7109375" style="0" customWidth="1"/>
    <col min="3" max="3" width="18.421875" style="0" customWidth="1"/>
    <col min="4" max="4" width="18.28125" style="0" customWidth="1"/>
    <col min="5" max="5" width="5.7109375" style="0" customWidth="1"/>
    <col min="6" max="6" width="24.140625" style="0" customWidth="1"/>
    <col min="7" max="7" width="25.00390625" style="0" customWidth="1"/>
    <col min="8" max="8" width="30.57421875" style="0" customWidth="1"/>
    <col min="9" max="9" width="24.57421875" style="0" customWidth="1"/>
    <col min="10" max="10" width="6.421875" style="0" customWidth="1"/>
    <col min="11" max="11" width="6.00390625" style="0" customWidth="1"/>
  </cols>
  <sheetData>
    <row r="1" spans="1:11" ht="12.75">
      <c r="A1" s="305" t="s">
        <v>26</v>
      </c>
      <c r="B1" s="305"/>
      <c r="C1" s="305"/>
      <c r="D1" s="305"/>
      <c r="E1" s="305"/>
      <c r="F1" s="305"/>
      <c r="G1" s="305"/>
      <c r="H1" s="305"/>
      <c r="I1" s="305"/>
      <c r="J1" s="305"/>
      <c r="K1" s="305"/>
    </row>
    <row r="2" spans="1:11" ht="12.75">
      <c r="A2" s="316" t="s">
        <v>53</v>
      </c>
      <c r="B2" s="316"/>
      <c r="C2" s="316"/>
      <c r="D2" s="316"/>
      <c r="E2" s="316"/>
      <c r="F2" s="316"/>
      <c r="G2" s="316"/>
      <c r="H2" s="316"/>
      <c r="I2" s="316"/>
      <c r="J2" s="316"/>
      <c r="K2" s="316"/>
    </row>
    <row r="3" spans="1:11" ht="12.75">
      <c r="A3" s="1"/>
      <c r="B3" s="5"/>
      <c r="C3" s="306" t="s">
        <v>27</v>
      </c>
      <c r="D3" s="307"/>
      <c r="E3" s="308"/>
      <c r="F3" s="306" t="s">
        <v>28</v>
      </c>
      <c r="G3" s="307"/>
      <c r="H3" s="307"/>
      <c r="I3" s="307"/>
      <c r="J3" s="307"/>
      <c r="K3" s="309" t="s">
        <v>48</v>
      </c>
    </row>
    <row r="4" spans="1:11" ht="12.75">
      <c r="A4" s="3"/>
      <c r="B4" s="13"/>
      <c r="C4" s="12"/>
      <c r="D4" s="8"/>
      <c r="E4" s="2"/>
      <c r="F4" s="64" t="s">
        <v>23</v>
      </c>
      <c r="G4" s="45" t="s">
        <v>24</v>
      </c>
      <c r="H4" s="45" t="s">
        <v>59</v>
      </c>
      <c r="I4" s="42" t="s">
        <v>60</v>
      </c>
      <c r="J4" s="310" t="s">
        <v>25</v>
      </c>
      <c r="K4" s="309"/>
    </row>
    <row r="5" spans="1:11" ht="12.75" customHeight="1">
      <c r="A5" s="3"/>
      <c r="B5" s="14"/>
      <c r="C5" s="30" t="s">
        <v>1</v>
      </c>
      <c r="D5" s="33" t="s">
        <v>36</v>
      </c>
      <c r="E5" s="313" t="s">
        <v>47</v>
      </c>
      <c r="F5" s="65" t="s">
        <v>77</v>
      </c>
      <c r="G5" s="46" t="s">
        <v>6</v>
      </c>
      <c r="H5" s="47" t="s">
        <v>13</v>
      </c>
      <c r="I5" s="11" t="s">
        <v>18</v>
      </c>
      <c r="J5" s="311"/>
      <c r="K5" s="309"/>
    </row>
    <row r="6" spans="1:11" ht="12.75">
      <c r="A6" s="4" t="s">
        <v>88</v>
      </c>
      <c r="B6" s="15"/>
      <c r="C6" s="31" t="s">
        <v>29</v>
      </c>
      <c r="D6" s="34" t="s">
        <v>37</v>
      </c>
      <c r="E6" s="314"/>
      <c r="F6" s="19" t="s">
        <v>2</v>
      </c>
      <c r="G6" s="66" t="s">
        <v>78</v>
      </c>
      <c r="H6" s="20" t="s">
        <v>79</v>
      </c>
      <c r="I6" s="58" t="s">
        <v>72</v>
      </c>
      <c r="J6" s="311"/>
      <c r="K6" s="309"/>
    </row>
    <row r="7" spans="1:11" ht="12.75">
      <c r="A7" s="4"/>
      <c r="B7" s="15"/>
      <c r="C7" s="10" t="s">
        <v>30</v>
      </c>
      <c r="D7" s="35" t="s">
        <v>38</v>
      </c>
      <c r="E7" s="314"/>
      <c r="F7" s="39" t="s">
        <v>74</v>
      </c>
      <c r="G7" s="48" t="s">
        <v>7</v>
      </c>
      <c r="H7" s="66" t="s">
        <v>14</v>
      </c>
      <c r="I7" s="61" t="s">
        <v>73</v>
      </c>
      <c r="J7" s="311"/>
      <c r="K7" s="309"/>
    </row>
    <row r="8" spans="1:11" ht="12.75">
      <c r="A8" s="4"/>
      <c r="B8" s="15"/>
      <c r="C8" s="10" t="s">
        <v>31</v>
      </c>
      <c r="D8" s="34" t="s">
        <v>39</v>
      </c>
      <c r="E8" s="314"/>
      <c r="F8" s="40" t="s">
        <v>3</v>
      </c>
      <c r="G8" s="48" t="s">
        <v>8</v>
      </c>
      <c r="H8" s="49" t="s">
        <v>70</v>
      </c>
      <c r="I8" s="60" t="s">
        <v>19</v>
      </c>
      <c r="J8" s="311"/>
      <c r="K8" s="309"/>
    </row>
    <row r="9" spans="1:11" ht="12.75">
      <c r="A9" s="4"/>
      <c r="B9" s="15"/>
      <c r="C9" s="67" t="s">
        <v>81</v>
      </c>
      <c r="D9" s="34" t="s">
        <v>40</v>
      </c>
      <c r="E9" s="314"/>
      <c r="F9" s="40" t="s">
        <v>75</v>
      </c>
      <c r="G9" s="48" t="s">
        <v>9</v>
      </c>
      <c r="H9" s="59" t="s">
        <v>71</v>
      </c>
      <c r="I9" s="62" t="s">
        <v>20</v>
      </c>
      <c r="J9" s="311"/>
      <c r="K9" s="309"/>
    </row>
    <row r="10" spans="1:11" ht="12.75">
      <c r="A10" s="3"/>
      <c r="B10" s="14"/>
      <c r="C10" s="68" t="s">
        <v>80</v>
      </c>
      <c r="D10" s="34" t="s">
        <v>41</v>
      </c>
      <c r="E10" s="314"/>
      <c r="F10" s="40" t="s">
        <v>4</v>
      </c>
      <c r="G10" s="48" t="s">
        <v>10</v>
      </c>
      <c r="H10" s="48" t="s">
        <v>64</v>
      </c>
      <c r="I10" s="62" t="s">
        <v>21</v>
      </c>
      <c r="J10" s="311"/>
      <c r="K10" s="309"/>
    </row>
    <row r="11" spans="1:11" ht="12.75">
      <c r="A11" s="3"/>
      <c r="B11" s="14"/>
      <c r="C11" s="69" t="s">
        <v>32</v>
      </c>
      <c r="D11" s="36"/>
      <c r="E11" s="314"/>
      <c r="F11" s="40" t="s">
        <v>76</v>
      </c>
      <c r="G11" s="50" t="s">
        <v>11</v>
      </c>
      <c r="H11" s="48" t="s">
        <v>63</v>
      </c>
      <c r="I11" s="63" t="s">
        <v>22</v>
      </c>
      <c r="J11" s="311"/>
      <c r="K11" s="309"/>
    </row>
    <row r="12" spans="1:11" ht="12.75">
      <c r="A12" s="3"/>
      <c r="B12" s="14"/>
      <c r="C12" s="69" t="s">
        <v>33</v>
      </c>
      <c r="D12" s="35" t="s">
        <v>42</v>
      </c>
      <c r="E12" s="314"/>
      <c r="F12" s="21" t="s">
        <v>5</v>
      </c>
      <c r="G12" s="51"/>
      <c r="H12" s="48" t="s">
        <v>62</v>
      </c>
      <c r="I12" s="43" t="s">
        <v>11</v>
      </c>
      <c r="J12" s="311"/>
      <c r="K12" s="309"/>
    </row>
    <row r="13" spans="1:11" ht="12.75">
      <c r="A13" s="3"/>
      <c r="B13" s="14"/>
      <c r="C13" s="69" t="s">
        <v>34</v>
      </c>
      <c r="D13" s="34" t="s">
        <v>43</v>
      </c>
      <c r="E13" s="314"/>
      <c r="F13" s="41" t="s">
        <v>12</v>
      </c>
      <c r="G13" s="51"/>
      <c r="H13" s="48" t="s">
        <v>61</v>
      </c>
      <c r="I13" s="60"/>
      <c r="J13" s="311"/>
      <c r="K13" s="309"/>
    </row>
    <row r="14" spans="1:11" ht="12.75">
      <c r="A14" s="3"/>
      <c r="B14" s="14"/>
      <c r="C14" s="70" t="s">
        <v>35</v>
      </c>
      <c r="D14" s="34" t="s">
        <v>44</v>
      </c>
      <c r="E14" s="314"/>
      <c r="F14" s="10"/>
      <c r="G14" s="51"/>
      <c r="H14" s="48" t="s">
        <v>65</v>
      </c>
      <c r="I14" s="14"/>
      <c r="J14" s="311"/>
      <c r="K14" s="309"/>
    </row>
    <row r="15" spans="1:11" ht="12.75">
      <c r="A15" s="3"/>
      <c r="B15" s="14"/>
      <c r="C15" s="10"/>
      <c r="D15" s="35" t="s">
        <v>46</v>
      </c>
      <c r="E15" s="314"/>
      <c r="F15" s="10"/>
      <c r="G15" s="51"/>
      <c r="H15" s="56" t="s">
        <v>66</v>
      </c>
      <c r="I15" s="14"/>
      <c r="J15" s="311"/>
      <c r="K15" s="309"/>
    </row>
    <row r="16" spans="1:11" ht="12.75">
      <c r="A16" s="3"/>
      <c r="B16" s="14"/>
      <c r="C16" s="10"/>
      <c r="D16" s="34" t="s">
        <v>45</v>
      </c>
      <c r="E16" s="314"/>
      <c r="F16" s="10"/>
      <c r="G16" s="51"/>
      <c r="H16" s="52" t="s">
        <v>67</v>
      </c>
      <c r="I16" s="14"/>
      <c r="J16" s="311"/>
      <c r="K16" s="309"/>
    </row>
    <row r="17" spans="1:11" ht="12.75">
      <c r="A17" s="3"/>
      <c r="B17" s="14"/>
      <c r="C17" s="10"/>
      <c r="D17" s="37" t="s">
        <v>87</v>
      </c>
      <c r="E17" s="314"/>
      <c r="F17" s="10"/>
      <c r="G17" s="51"/>
      <c r="H17" s="57" t="s">
        <v>68</v>
      </c>
      <c r="I17" s="14"/>
      <c r="J17" s="311"/>
      <c r="K17" s="309"/>
    </row>
    <row r="18" spans="1:11" ht="12.75">
      <c r="A18" s="3"/>
      <c r="B18" s="14"/>
      <c r="C18" s="10"/>
      <c r="D18" s="36"/>
      <c r="E18" s="314"/>
      <c r="F18" s="10"/>
      <c r="G18" s="51"/>
      <c r="H18" s="57" t="s">
        <v>69</v>
      </c>
      <c r="I18" s="14"/>
      <c r="J18" s="311"/>
      <c r="K18" s="309"/>
    </row>
    <row r="19" spans="1:11" ht="12.75">
      <c r="A19" s="3"/>
      <c r="B19" s="14"/>
      <c r="C19" s="10"/>
      <c r="D19" s="36"/>
      <c r="E19" s="314"/>
      <c r="F19" s="10"/>
      <c r="G19" s="51"/>
      <c r="H19" s="22" t="s">
        <v>15</v>
      </c>
      <c r="I19" s="14"/>
      <c r="J19" s="311"/>
      <c r="K19" s="309"/>
    </row>
    <row r="20" spans="1:11" ht="12.75">
      <c r="A20" s="3"/>
      <c r="B20" s="14"/>
      <c r="C20" s="10"/>
      <c r="D20" s="36"/>
      <c r="E20" s="314"/>
      <c r="F20" s="10"/>
      <c r="G20" s="51"/>
      <c r="H20" s="48" t="s">
        <v>16</v>
      </c>
      <c r="I20" s="14"/>
      <c r="J20" s="311"/>
      <c r="K20" s="309"/>
    </row>
    <row r="21" spans="1:11" ht="12.75">
      <c r="A21" s="3"/>
      <c r="B21" s="14"/>
      <c r="C21" s="10"/>
      <c r="D21" s="36"/>
      <c r="E21" s="314"/>
      <c r="F21" s="10"/>
      <c r="G21" s="51"/>
      <c r="H21" s="48" t="s">
        <v>17</v>
      </c>
      <c r="I21" s="14"/>
      <c r="J21" s="311"/>
      <c r="K21" s="309"/>
    </row>
    <row r="22" spans="1:11" ht="12.75">
      <c r="A22" s="6"/>
      <c r="B22" s="7"/>
      <c r="C22" s="32" t="s">
        <v>0</v>
      </c>
      <c r="D22" s="38" t="s">
        <v>0</v>
      </c>
      <c r="E22" s="315"/>
      <c r="G22" s="53" t="s">
        <v>0</v>
      </c>
      <c r="H22" s="54" t="s">
        <v>11</v>
      </c>
      <c r="I22" s="53" t="s">
        <v>0</v>
      </c>
      <c r="J22" s="312"/>
      <c r="K22" s="309"/>
    </row>
    <row r="23" spans="1:11" ht="12.75">
      <c r="A23" s="9" t="s">
        <v>57</v>
      </c>
      <c r="B23" s="9">
        <v>9733822</v>
      </c>
      <c r="C23" s="27"/>
      <c r="D23" s="28"/>
      <c r="E23" s="24">
        <f aca="true" t="shared" si="0" ref="E23:E29">SUM(C23+D23)</f>
        <v>0</v>
      </c>
      <c r="F23" s="27"/>
      <c r="G23" s="29"/>
      <c r="H23" s="29"/>
      <c r="I23" s="44"/>
      <c r="J23" s="25">
        <f aca="true" t="shared" si="1" ref="J23:J29">SUM(F23+G23+H23+I23)</f>
        <v>0</v>
      </c>
      <c r="K23" s="26">
        <f aca="true" t="shared" si="2" ref="K23:K31">SUM(E23+J23)</f>
        <v>0</v>
      </c>
    </row>
    <row r="24" spans="1:11" ht="12.75">
      <c r="A24" s="17" t="s">
        <v>49</v>
      </c>
      <c r="B24" s="18">
        <v>9793778</v>
      </c>
      <c r="C24" s="27"/>
      <c r="D24" s="28"/>
      <c r="E24" s="24">
        <f t="shared" si="0"/>
        <v>0</v>
      </c>
      <c r="F24" s="27"/>
      <c r="G24" s="29"/>
      <c r="H24" s="29"/>
      <c r="I24" s="44"/>
      <c r="J24" s="25">
        <f t="shared" si="1"/>
        <v>0</v>
      </c>
      <c r="K24" s="26">
        <f t="shared" si="2"/>
        <v>0</v>
      </c>
    </row>
    <row r="25" spans="1:11" ht="12.75">
      <c r="A25" s="23" t="s">
        <v>58</v>
      </c>
      <c r="B25" s="23">
        <v>71441076</v>
      </c>
      <c r="C25" s="27"/>
      <c r="D25" s="28"/>
      <c r="E25" s="24">
        <f t="shared" si="0"/>
        <v>0</v>
      </c>
      <c r="F25" s="27"/>
      <c r="G25" s="29"/>
      <c r="H25" s="29"/>
      <c r="I25" s="44"/>
      <c r="J25" s="25">
        <f t="shared" si="1"/>
        <v>0</v>
      </c>
      <c r="K25" s="26">
        <f t="shared" si="2"/>
        <v>0</v>
      </c>
    </row>
    <row r="26" spans="1:11" ht="12.75">
      <c r="A26" s="17" t="s">
        <v>50</v>
      </c>
      <c r="B26" s="18">
        <v>71029333</v>
      </c>
      <c r="C26" s="27"/>
      <c r="D26" s="28"/>
      <c r="E26" s="24">
        <f t="shared" si="0"/>
        <v>0</v>
      </c>
      <c r="F26" s="27"/>
      <c r="G26" s="29"/>
      <c r="H26" s="29"/>
      <c r="I26" s="44"/>
      <c r="J26" s="25">
        <f t="shared" si="1"/>
        <v>0</v>
      </c>
      <c r="K26" s="26">
        <f t="shared" si="2"/>
        <v>0</v>
      </c>
    </row>
    <row r="27" spans="1:11" ht="12.75">
      <c r="A27" s="17" t="s">
        <v>51</v>
      </c>
      <c r="B27" s="18">
        <v>71022239</v>
      </c>
      <c r="C27" s="27"/>
      <c r="D27" s="28"/>
      <c r="E27" s="24">
        <f t="shared" si="0"/>
        <v>0</v>
      </c>
      <c r="F27" s="27"/>
      <c r="G27" s="29"/>
      <c r="H27" s="29">
        <f>+((16+100)*0.0009)*0.05</f>
        <v>0.00522</v>
      </c>
      <c r="I27" s="44">
        <f>+(((1440+8)*0.0012)+((30+37+4+2.5+45+58+84+40+30)*0.0006))*0.05</f>
        <v>0.09679499999999999</v>
      </c>
      <c r="J27" s="25">
        <f t="shared" si="1"/>
        <v>0.102015</v>
      </c>
      <c r="K27" s="26">
        <f t="shared" si="2"/>
        <v>0.102015</v>
      </c>
    </row>
    <row r="28" spans="1:11" ht="12.75">
      <c r="A28" s="17" t="s">
        <v>54</v>
      </c>
      <c r="B28" s="18">
        <v>9776026</v>
      </c>
      <c r="C28" s="27">
        <f>+((72*0.04)+(60*0.4)+(13*0.4*0.4))*0.05</f>
        <v>1.4480000000000002</v>
      </c>
      <c r="D28" s="28"/>
      <c r="E28" s="24">
        <f t="shared" si="0"/>
        <v>1.4480000000000002</v>
      </c>
      <c r="F28" s="27">
        <f>6*0.05</f>
        <v>0.30000000000000004</v>
      </c>
      <c r="G28" s="29">
        <f>+((42*0.009))*0.05</f>
        <v>0.0189</v>
      </c>
      <c r="H28" s="29">
        <f>0.08+((30*0.0009)*0.05)</f>
        <v>0.08135</v>
      </c>
      <c r="I28" s="44">
        <f>+((40+50+30+30)*0.0012+(150*0.0006))*0.05</f>
        <v>0.013500000000000002</v>
      </c>
      <c r="J28" s="25">
        <f>SUM(F28+G28+H28+I28)</f>
        <v>0.4137500000000001</v>
      </c>
      <c r="K28" s="26">
        <f t="shared" si="2"/>
        <v>1.8617500000000002</v>
      </c>
    </row>
    <row r="29" spans="1:11" ht="12.75">
      <c r="A29" s="17" t="s">
        <v>52</v>
      </c>
      <c r="B29" s="18">
        <v>43202302</v>
      </c>
      <c r="C29" s="27"/>
      <c r="D29" s="28"/>
      <c r="E29" s="24">
        <f t="shared" si="0"/>
        <v>0</v>
      </c>
      <c r="F29" s="27"/>
      <c r="G29" s="29"/>
      <c r="H29" s="29"/>
      <c r="I29" s="44">
        <f>+((320+180)*0.0006)*0.05</f>
        <v>0.015</v>
      </c>
      <c r="J29" s="25">
        <f t="shared" si="1"/>
        <v>0.015</v>
      </c>
      <c r="K29" s="26">
        <f t="shared" si="2"/>
        <v>0.015</v>
      </c>
    </row>
    <row r="30" spans="1:11" ht="12.75">
      <c r="A30" s="16" t="s">
        <v>55</v>
      </c>
      <c r="B30" s="16">
        <v>20181325</v>
      </c>
      <c r="C30" s="27">
        <f>+((43*0.2))*0.05</f>
        <v>0.43</v>
      </c>
      <c r="D30" s="28">
        <f>+(0.05*(360+320))*0.05</f>
        <v>1.7000000000000002</v>
      </c>
      <c r="E30" s="24">
        <v>2</v>
      </c>
      <c r="F30" s="27">
        <f>6*0.05</f>
        <v>0.30000000000000004</v>
      </c>
      <c r="G30" s="29"/>
      <c r="H30" s="29">
        <f>0.08+((520*0.0006)*0.05)</f>
        <v>0.0956</v>
      </c>
      <c r="I30" s="44"/>
      <c r="J30" s="25">
        <f>SUM(F30+G30+H30+I30)</f>
        <v>0.39560000000000006</v>
      </c>
      <c r="K30" s="26">
        <f t="shared" si="2"/>
        <v>2.3956</v>
      </c>
    </row>
    <row r="31" spans="1:11" ht="12.75">
      <c r="A31" s="17" t="s">
        <v>56</v>
      </c>
      <c r="B31" s="18">
        <v>33518194</v>
      </c>
      <c r="C31" s="27">
        <f>+((53*0.04)+(18*0.4)+(25*0.2)+(10*0.1))*0.05</f>
        <v>0.766</v>
      </c>
      <c r="D31" s="28"/>
      <c r="E31" s="25">
        <f>SUM(C31+D31)</f>
        <v>0.766</v>
      </c>
      <c r="F31" s="27"/>
      <c r="G31" s="55">
        <v>1.2</v>
      </c>
      <c r="H31" s="55"/>
      <c r="I31" s="44">
        <v>0.3</v>
      </c>
      <c r="J31" s="25">
        <f>SUM(F31+G31+H31+I31)</f>
        <v>1.5</v>
      </c>
      <c r="K31" s="26">
        <f t="shared" si="2"/>
        <v>2.266</v>
      </c>
    </row>
    <row r="33" ht="12.75">
      <c r="C33" s="79" t="s">
        <v>86</v>
      </c>
    </row>
    <row r="34" ht="13.5" thickBot="1"/>
    <row r="35" spans="1:7" ht="13.5" thickBot="1">
      <c r="A35" s="73" t="s">
        <v>89</v>
      </c>
      <c r="B35" s="74" t="s">
        <v>84</v>
      </c>
      <c r="C35" s="72" t="s">
        <v>85</v>
      </c>
      <c r="D35" s="72" t="s">
        <v>85</v>
      </c>
      <c r="F35" s="72" t="s">
        <v>83</v>
      </c>
      <c r="G35" s="71" t="s">
        <v>82</v>
      </c>
    </row>
    <row r="36" spans="1:7" ht="12.75">
      <c r="A36" s="89" t="s">
        <v>56</v>
      </c>
      <c r="B36" s="91">
        <v>33518194</v>
      </c>
      <c r="C36" s="83">
        <v>8.42</v>
      </c>
      <c r="D36" s="83">
        <v>9</v>
      </c>
      <c r="F36" s="80">
        <v>2.266</v>
      </c>
      <c r="G36" s="80">
        <f aca="true" t="shared" si="3" ref="G36:G44">SUM(C36+D36+F36)</f>
        <v>19.686</v>
      </c>
    </row>
    <row r="37" spans="1:7" ht="12.75">
      <c r="A37" s="86" t="s">
        <v>55</v>
      </c>
      <c r="B37" s="87">
        <v>20181325</v>
      </c>
      <c r="C37" s="84">
        <v>6.52</v>
      </c>
      <c r="D37" s="84">
        <v>7</v>
      </c>
      <c r="F37" s="81">
        <v>2.3956</v>
      </c>
      <c r="G37" s="81">
        <f t="shared" si="3"/>
        <v>15.9156</v>
      </c>
    </row>
    <row r="38" spans="1:7" ht="12.75">
      <c r="A38" s="75" t="s">
        <v>54</v>
      </c>
      <c r="B38" s="76">
        <v>9776026</v>
      </c>
      <c r="C38" s="84">
        <v>5.76</v>
      </c>
      <c r="D38" s="84">
        <v>7.5</v>
      </c>
      <c r="F38" s="81">
        <v>1.8617500000000002</v>
      </c>
      <c r="G38" s="81">
        <f t="shared" si="3"/>
        <v>15.12175</v>
      </c>
    </row>
    <row r="39" spans="1:7" ht="12.75">
      <c r="A39" s="77" t="s">
        <v>49</v>
      </c>
      <c r="B39" s="78">
        <v>9793778</v>
      </c>
      <c r="C39" s="84">
        <v>6.9</v>
      </c>
      <c r="D39" s="84">
        <v>8</v>
      </c>
      <c r="F39" s="81">
        <v>0</v>
      </c>
      <c r="G39" s="81">
        <f t="shared" si="3"/>
        <v>14.9</v>
      </c>
    </row>
    <row r="40" spans="1:7" ht="12.75">
      <c r="A40" s="77" t="s">
        <v>50</v>
      </c>
      <c r="B40" s="78">
        <v>71029333</v>
      </c>
      <c r="C40" s="84">
        <v>6.52</v>
      </c>
      <c r="D40" s="84">
        <v>7</v>
      </c>
      <c r="F40" s="81">
        <v>0</v>
      </c>
      <c r="G40" s="81">
        <f t="shared" si="3"/>
        <v>13.52</v>
      </c>
    </row>
    <row r="41" spans="1:7" ht="12.75">
      <c r="A41" s="77" t="s">
        <v>51</v>
      </c>
      <c r="B41" s="78">
        <v>71022239</v>
      </c>
      <c r="C41" s="84">
        <v>5.38</v>
      </c>
      <c r="D41" s="84">
        <v>8</v>
      </c>
      <c r="F41" s="81">
        <v>0.102015</v>
      </c>
      <c r="G41" s="81">
        <f t="shared" si="3"/>
        <v>13.482014999999999</v>
      </c>
    </row>
    <row r="42" spans="1:7" ht="12.75">
      <c r="A42" s="86" t="s">
        <v>58</v>
      </c>
      <c r="B42" s="87">
        <v>71441076</v>
      </c>
      <c r="C42" s="84">
        <v>5.38</v>
      </c>
      <c r="D42" s="84">
        <v>8</v>
      </c>
      <c r="F42" s="81">
        <v>0</v>
      </c>
      <c r="G42" s="81">
        <f t="shared" si="3"/>
        <v>13.379999999999999</v>
      </c>
    </row>
    <row r="43" spans="1:7" ht="12.75">
      <c r="A43" s="77" t="s">
        <v>52</v>
      </c>
      <c r="B43" s="78">
        <v>43202302</v>
      </c>
      <c r="C43" s="84">
        <v>5</v>
      </c>
      <c r="D43" s="84">
        <v>7</v>
      </c>
      <c r="F43" s="81">
        <v>0.015</v>
      </c>
      <c r="G43" s="81">
        <f t="shared" si="3"/>
        <v>12.015</v>
      </c>
    </row>
    <row r="44" spans="1:7" ht="13.5" thickBot="1">
      <c r="A44" s="88" t="s">
        <v>57</v>
      </c>
      <c r="B44" s="90">
        <v>9733822</v>
      </c>
      <c r="C44" s="85">
        <v>5</v>
      </c>
      <c r="D44" s="85">
        <v>7</v>
      </c>
      <c r="F44" s="82">
        <v>0</v>
      </c>
      <c r="G44" s="82">
        <f t="shared" si="3"/>
        <v>12</v>
      </c>
    </row>
  </sheetData>
  <sheetProtection/>
  <mergeCells count="7">
    <mergeCell ref="A1:K1"/>
    <mergeCell ref="C3:E3"/>
    <mergeCell ref="F3:J3"/>
    <mergeCell ref="K3:K22"/>
    <mergeCell ref="J4:J22"/>
    <mergeCell ref="E5:E22"/>
    <mergeCell ref="A2:K2"/>
  </mergeCells>
  <printOptions/>
  <pageMargins left="0.17" right="0.22" top="0.25" bottom="0.28" header="0" footer="0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rrhh0</dc:creator>
  <cp:keywords/>
  <dc:description/>
  <cp:lastModifiedBy>geruaa</cp:lastModifiedBy>
  <cp:lastPrinted>2013-09-06T11:33:25Z</cp:lastPrinted>
  <dcterms:created xsi:type="dcterms:W3CDTF">2011-06-21T16:03:37Z</dcterms:created>
  <dcterms:modified xsi:type="dcterms:W3CDTF">2013-09-09T05:45:54Z</dcterms:modified>
  <cp:category/>
  <cp:version/>
  <cp:contentType/>
  <cp:contentStatus/>
</cp:coreProperties>
</file>